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</sheets>
  <definedNames>
    <definedName name="_xlnm.Print_Area" localSheetId="5">'V ОП'!$A$1:$D$29</definedName>
    <definedName name="_xlnm.Print_Area" localSheetId="1">'І Фін результат'!$A$1:$I$139</definedName>
  </definedNames>
  <calcPr fullCalcOnLoad="1"/>
</workbook>
</file>

<file path=xl/sharedStrings.xml><?xml version="1.0" encoding="utf-8"?>
<sst xmlns="http://schemas.openxmlformats.org/spreadsheetml/2006/main" count="386" uniqueCount="315">
  <si>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</si>
  <si>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</si>
  <si>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</si>
  <si>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</si>
  <si>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</si>
  <si>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</si>
  <si>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</si>
  <si>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</si>
  <si>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</si>
  <si>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</si>
  <si>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</si>
  <si>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</si>
  <si>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</si>
  <si>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</si>
  <si>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</si>
  <si>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</si>
  <si>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</si>
  <si>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</si>
  <si>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</si>
  <si>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</si>
  <si>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</si>
  <si>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</si>
  <si>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</si>
  <si>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</si>
  <si>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</si>
  <si>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</si>
  <si>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</si>
  <si>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</si>
  <si>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</si>
  <si>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</si>
  <si>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</si>
  <si>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</si>
  <si>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</si>
  <si>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</si>
  <si>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</si>
  <si>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</si>
  <si>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</si>
  <si>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</si>
  <si>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</si>
  <si>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</si>
  <si>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</si>
  <si>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</si>
  <si>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</si>
  <si>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</si>
  <si>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</si>
  <si>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</si>
  <si>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</si>
  <si>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</si>
  <si>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</si>
  <si>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</si>
  <si>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</si>
  <si>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</si>
  <si>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</si>
  <si>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</si>
  <si>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</si>
  <si>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</si>
  <si>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</si>
  <si>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</si>
  <si>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</si>
  <si>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</si>
  <si>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</si>
  <si>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</si>
  <si>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</si>
  <si>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</si>
  <si>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</si>
  <si>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</si>
  <si>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</si>
  <si>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</si>
  <si>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</si>
  <si>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</si>
  <si>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</si>
  <si>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</si>
  <si>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</si>
  <si>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</si>
  <si>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</si>
  <si>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</si>
  <si>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</si>
  <si>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</si>
  <si>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</si>
  <si>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</si>
  <si>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</si>
  <si>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</si>
  <si>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</si>
  <si>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</si>
  <si>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</si>
  <si>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</si>
  <si>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</si>
  <si>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</si>
  <si>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</si>
  <si>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</si>
  <si>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</si>
  <si>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</si>
  <si>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</si>
  <si>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</si>
  <si>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</si>
  <si>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</si>
  <si>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</si>
  <si>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</si>
  <si>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</si>
  <si>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</si>
  <si>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</si>
  <si>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</si>
  <si>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</si>
  <si>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</si>
  <si>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</si>
  <si>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</si>
  <si>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</si>
  <si>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</si>
  <si>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</si>
  <si>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</si>
  <si>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</si>
  <si>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r>
      <t>Інші надходження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</si>
  <si>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1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</si>
  <si>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</si>
  <si>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1"/>
        <rFont val="Times New Roman"/>
        <family val="1"/>
      </rPr>
      <t xml:space="preserve"> </t>
    </r>
  </si>
  <si>
    <t xml:space="preserve">податок на прибуток 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</si>
  <si>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</si>
  <si>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</si>
  <si>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</si>
  <si>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</si>
  <si>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</si>
  <si>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</si>
  <si>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</si>
  <si>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</si>
  <si>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</si>
  <si>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</si>
  <si>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</si>
  <si>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</si>
  <si>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</si>
  <si>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</si>
  <si>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</si>
  <si>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</si>
  <si>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Таблиця 1</t>
  </si>
  <si>
    <t>коди</t>
  </si>
  <si>
    <t xml:space="preserve">Підприємство  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</si>
  <si>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</si>
  <si>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</si>
  <si>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</si>
  <si>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</si>
  <si>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</si>
  <si>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</si>
  <si>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</si>
  <si>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</si>
  <si>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</si>
  <si>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</si>
  <si>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</si>
  <si>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</si>
  <si>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</si>
  <si>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</si>
  <si>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</si>
  <si>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</si>
  <si>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</si>
  <si>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</si>
  <si>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</si>
  <si>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</si>
  <si>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</si>
  <si>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</si>
  <si>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</si>
  <si>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</si>
  <si>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t>Інші доходи (розшифрувати)</t>
  </si>
  <si>
    <t>Елементи операційних витрат</t>
  </si>
  <si>
    <t>витрати на сировину та основні матеріали</t>
  </si>
  <si>
    <t>Амортизація</t>
  </si>
  <si>
    <t>Інші операційні витрати</t>
  </si>
  <si>
    <t>Усього</t>
  </si>
  <si>
    <t>3144/1</t>
  </si>
  <si>
    <t>Податок на  землю</t>
  </si>
  <si>
    <t>Комунальне підприємство</t>
  </si>
  <si>
    <t>93.29</t>
  </si>
  <si>
    <t>Організування  інших видів відпочинку</t>
  </si>
  <si>
    <t>Комунальна</t>
  </si>
  <si>
    <t>м.Нетішин, вул. Шевченка,1</t>
  </si>
  <si>
    <t>9-15-00</t>
  </si>
  <si>
    <t>в.ч. зг. П.18 П(С0 БО 15 "Дохід", визнаний  дохід від цільового фінансування кап. Інвестицій, пропорпційно сумі нарахованої амортизації</t>
  </si>
  <si>
    <t>Військовий збір</t>
  </si>
  <si>
    <t>2116/1</t>
  </si>
  <si>
    <t>Комунальне підприємство Нетішинської міської ради "Комфорт"</t>
  </si>
  <si>
    <t>Витрати на  матеріали, канцтовари</t>
  </si>
  <si>
    <t>Витрати на паливно-мастильні матеріали</t>
  </si>
  <si>
    <t>Комунальні послуги( теплоенергія)</t>
  </si>
  <si>
    <t>Водопостачання та водовідведення</t>
  </si>
  <si>
    <t>Вивіз сміття</t>
  </si>
  <si>
    <t>Захоронення відходів</t>
  </si>
  <si>
    <t>Електроенергія</t>
  </si>
  <si>
    <t>Послуги телефонного зв'язку</t>
  </si>
  <si>
    <t>Послуги інтернету</t>
  </si>
  <si>
    <t>Страхування приміщення</t>
  </si>
  <si>
    <t>Інформаційне обслуговування  бухгалтерської програми</t>
  </si>
  <si>
    <t>Навчання користувачів бухгалтерської програми</t>
  </si>
  <si>
    <t>Річне обслуговування програми АВК 5</t>
  </si>
  <si>
    <t>Поштові витрати</t>
  </si>
  <si>
    <t>Друк і ламінування табличок ПВХ</t>
  </si>
  <si>
    <t>1051/1</t>
  </si>
  <si>
    <t>1051/2</t>
  </si>
  <si>
    <t>1051/3</t>
  </si>
  <si>
    <t>1051/4</t>
  </si>
  <si>
    <t>1051/5</t>
  </si>
  <si>
    <t>1051/6</t>
  </si>
  <si>
    <t>1051/7</t>
  </si>
  <si>
    <t>1051/8</t>
  </si>
  <si>
    <t>1051/9</t>
  </si>
  <si>
    <t>1051/10</t>
  </si>
  <si>
    <t>1051/11</t>
  </si>
  <si>
    <t>1051/12</t>
  </si>
  <si>
    <t>1051/13</t>
  </si>
  <si>
    <t>1051/14</t>
  </si>
  <si>
    <t>1051/15</t>
  </si>
  <si>
    <t>1051/16</t>
  </si>
  <si>
    <t>Оплата послуг з відведення земельних ділянок</t>
  </si>
  <si>
    <t>Створення та розміщення рекламної та  інформаційної продукції</t>
  </si>
  <si>
    <t>Виготовлення проекту землеустрою</t>
  </si>
  <si>
    <t>Експертна оцінка приміщення</t>
  </si>
  <si>
    <t>Послуги по технічному обслуговуванню елеткрообладнання</t>
  </si>
  <si>
    <t>Послуги з організації та належного функціонування рятувального посту на озері для купання</t>
  </si>
  <si>
    <t>Водолазне обстеження дна озера для купання</t>
  </si>
  <si>
    <t>Послуга з утримання адмінприміщення</t>
  </si>
  <si>
    <t>Адміністративні послуги по переоформленню земельних ділянок</t>
  </si>
  <si>
    <t>Автопослуги КП НМР "ЖКО"</t>
  </si>
  <si>
    <t>Автопослуги КП НМР "Благоустрій"</t>
  </si>
  <si>
    <t>Купівля меблів</t>
  </si>
  <si>
    <t>Купівля комплектуюучих до комп'ютерної техніки</t>
  </si>
  <si>
    <t>Купівля засобів зв'язку</t>
  </si>
  <si>
    <t>Купівля інструмент ів</t>
  </si>
  <si>
    <t>Купівля урни садові</t>
  </si>
  <si>
    <t>Купівля саджанців</t>
  </si>
  <si>
    <t>Купівля інших МНМА</t>
  </si>
  <si>
    <t>Придбання обладнання довгострокового використання</t>
  </si>
  <si>
    <t>Купівля програми АВК 5</t>
  </si>
  <si>
    <t>1051/17</t>
  </si>
  <si>
    <t>1051/18</t>
  </si>
  <si>
    <t>1051/19</t>
  </si>
  <si>
    <t>1051/20</t>
  </si>
  <si>
    <t>Послуги по мікробіологічному та санітарно  хімічному дослідженню води з озера для купання</t>
  </si>
  <si>
    <t>1080/1</t>
  </si>
  <si>
    <t>1080/2</t>
  </si>
  <si>
    <t>1080/3</t>
  </si>
  <si>
    <t>1080/4</t>
  </si>
  <si>
    <t>1080/5</t>
  </si>
  <si>
    <t>1080/6</t>
  </si>
  <si>
    <t>1080/7</t>
  </si>
  <si>
    <t>1080/8</t>
  </si>
  <si>
    <t>1080/9</t>
  </si>
  <si>
    <t>1080/10</t>
  </si>
  <si>
    <t>1080/11</t>
  </si>
  <si>
    <t>1080/12</t>
  </si>
  <si>
    <t>1080/13</t>
  </si>
  <si>
    <t>1080/14</t>
  </si>
  <si>
    <t>1080/15</t>
  </si>
  <si>
    <t>1080/16</t>
  </si>
  <si>
    <t>1080/17</t>
  </si>
  <si>
    <t>1080/18</t>
  </si>
  <si>
    <t>1080/19</t>
  </si>
  <si>
    <t>1080/20</t>
  </si>
  <si>
    <t>1080/21</t>
  </si>
  <si>
    <t>1080/22</t>
  </si>
  <si>
    <t>1080/23</t>
  </si>
  <si>
    <t>1051/21</t>
  </si>
  <si>
    <t>1051/22</t>
  </si>
  <si>
    <t>-</t>
  </si>
  <si>
    <t>Адміністративні витрати, у т. ч.:</t>
  </si>
  <si>
    <t>Інші операційні  доходи (розшифрувати)</t>
  </si>
  <si>
    <t>Матеріальні витрати, у т. ч.:</t>
  </si>
  <si>
    <t>витрати на паливо та енергію (комунальні послуги, зв'язок, інтернет,заправка картирдж, послуги звязку, відрядження  іт.д.</t>
  </si>
  <si>
    <t>амортизація основних засобів і нематеріальних активів загально-господарського призначення</t>
  </si>
  <si>
    <t>інші податки та збори  (розшифрувати)</t>
  </si>
  <si>
    <t>Інші податки, збори та платежі на користь держави, усього, у т. ч.:</t>
  </si>
  <si>
    <t>Сплата податків та зборів до Державного бюджету України (податкові платежі), усього, у т.ч.:</t>
  </si>
  <si>
    <t>Нараховані до сплати відрахування частини чистого прибутку усього, у т.ч.:</t>
  </si>
  <si>
    <t>ЗАТВЕРДЖЕНО</t>
  </si>
  <si>
    <t>працівники (22%)</t>
  </si>
  <si>
    <t>Цільове фінансування (розшифрувати)</t>
  </si>
  <si>
    <t>Придбання (створення) основних засобів</t>
  </si>
  <si>
    <t>Військовий  збір</t>
  </si>
  <si>
    <t>2124/1</t>
  </si>
  <si>
    <t>Вартість проїзду  у відрядженні</t>
  </si>
  <si>
    <t>Відрядження</t>
  </si>
  <si>
    <t>Технічне обслуговування  електрообладнання</t>
  </si>
  <si>
    <t>Послуги з утримання адміністративних приміщень технічної бази</t>
  </si>
  <si>
    <t>1080/24</t>
  </si>
  <si>
    <t>1080/25</t>
  </si>
  <si>
    <t>1080/26</t>
  </si>
  <si>
    <t>1080/27</t>
  </si>
  <si>
    <t>Купівля  лавки паркові</t>
  </si>
  <si>
    <t>1080/28</t>
  </si>
  <si>
    <t>Щозмінний передрейсовий огляд водіїв</t>
  </si>
  <si>
    <t>Ремонт транспорту</t>
  </si>
  <si>
    <t>Придбання ( виготовлення ) інших необоротних матеріальних активів</t>
  </si>
  <si>
    <t>V. Дані про персонал та витрати на оплату праці</t>
  </si>
  <si>
    <t>Середня кількість працівників (штатних працівників, зовнішніх сумісників та працівників, що працюють за цивільно-правовими договорами), у тому числі:</t>
  </si>
  <si>
    <t>Факт минулого року 2019р.</t>
  </si>
  <si>
    <t>Фінансовий план
поточного року 2020</t>
  </si>
  <si>
    <t>Плановий рік 2021</t>
  </si>
  <si>
    <t>_____________</t>
  </si>
  <si>
    <t>Автопослуги ТОВ ДІОН ГРУП</t>
  </si>
  <si>
    <t>1080/29</t>
  </si>
  <si>
    <t>Послуги з перезарядки та відновлення картриджів</t>
  </si>
  <si>
    <t>Псолуги з техніного огляду та випробовувань (техогляд)</t>
  </si>
  <si>
    <t>Постачання примірника  КП M.E.DOC Державна звітність локальна версія</t>
  </si>
  <si>
    <t>Консультаційні  послуги  КП M.E.DOC Державна звітність локальна версія</t>
  </si>
  <si>
    <t>Сантехнічні  роботи по очищенню внутрішньої каналізаціної мережі за адресою м. Нетішин вул.Шевченка 1</t>
  </si>
  <si>
    <t>Електромонтажні роботи. Виробнича будівля</t>
  </si>
  <si>
    <t>Посслуги з компютерної підтримки</t>
  </si>
  <si>
    <t>Дохід  від надання  послуг з прибирання  території</t>
  </si>
  <si>
    <t xml:space="preserve">Дохід від земельного  сервітуту </t>
  </si>
  <si>
    <t>Інші операційні  доходи (Фінансування з місцевого бюджету по Програмі благоустрою Нетішинської  ОТГ  )</t>
  </si>
  <si>
    <t>Ветиринарні  послуги</t>
  </si>
  <si>
    <t>1080/30</t>
  </si>
  <si>
    <t>1080/31</t>
  </si>
  <si>
    <t>Послуга  з монтажу  та підключення   устаткування</t>
  </si>
  <si>
    <r>
      <t xml:space="preserve">ЗМІНЕНИЙ  ФІНАНСОВИЙ ПЛАН ПІДПРИЄМСТВА НА </t>
    </r>
    <r>
      <rPr>
        <b/>
        <sz val="16"/>
        <rFont val="Times New Roman"/>
        <family val="1"/>
      </rPr>
      <t>2021</t>
    </r>
    <r>
      <rPr>
        <b/>
        <sz val="12"/>
        <rFont val="Times New Roman"/>
        <family val="1"/>
      </rPr>
      <t xml:space="preserve"> рік</t>
    </r>
  </si>
  <si>
    <t>Директор</t>
  </si>
  <si>
    <t>Сергій БОБІН</t>
  </si>
  <si>
    <t>___.___.______</t>
  </si>
  <si>
    <t>№ ___/_______</t>
  </si>
  <si>
    <t>_________________________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</si>
</sst>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_(* #,##0_);_(* \(#,##0\);_(* &quot;-&quot;??_);_(@_)"/>
    <numFmt numFmtId="199" formatCode="_(* #,##0.0_);_(* \(#,##0.0\);_(* &quot;-&quot;??_);_(@_)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12"/>
      <name val="Arial"/>
      <family val="2"/>
    </font>
    <font>
      <b/>
      <sz val="9"/>
      <name val="Times New Roman"/>
      <family val="1"/>
    </font>
    <font>
      <sz val="11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8" fillId="0" borderId="0">
      <alignment/>
      <protection/>
    </xf>
    <xf numFmtId="0" fontId="15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206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horizontal="center" vertical="center"/>
    </xf>
    <xf numFmtId="193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193" fontId="5" fillId="0" borderId="10" xfId="0" applyNumberFormat="1" applyFont="1" applyFill="1" applyBorder="1" applyAlignment="1">
      <alignment horizontal="center" vertical="center" wrapText="1"/>
    </xf>
    <xf numFmtId="0" fontId="4" fillId="0" borderId="0" xfId="53" applyFont="1" applyFill="1" applyBorder="1" applyAlignment="1">
      <alignment horizontal="left" vertical="center" wrapText="1"/>
      <protection/>
    </xf>
    <xf numFmtId="196" fontId="4" fillId="0" borderId="0" xfId="53" applyNumberFormat="1" applyFont="1" applyFill="1" applyBorder="1" applyAlignment="1">
      <alignment horizontal="center" vertical="center" wrapText="1"/>
      <protection/>
    </xf>
    <xf numFmtId="196" fontId="4" fillId="0" borderId="0" xfId="53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2" xfId="53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 quotePrefix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197" fontId="5" fillId="0" borderId="0" xfId="0" applyNumberFormat="1" applyFont="1" applyFill="1" applyBorder="1" applyAlignment="1">
      <alignment horizontal="center" vertical="center" wrapText="1"/>
    </xf>
    <xf numFmtId="197" fontId="5" fillId="0" borderId="0" xfId="0" applyNumberFormat="1" applyFont="1" applyFill="1" applyBorder="1" applyAlignment="1">
      <alignment horizontal="right" vertical="center" wrapText="1"/>
    </xf>
    <xf numFmtId="197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98" fontId="12" fillId="0" borderId="10" xfId="0" applyNumberFormat="1" applyFont="1" applyFill="1" applyBorder="1" applyAlignment="1">
      <alignment horizontal="center" vertical="center" wrapText="1"/>
    </xf>
    <xf numFmtId="198" fontId="12" fillId="0" borderId="1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7" fillId="0" borderId="14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2" fillId="0" borderId="0" xfId="0" applyFont="1" applyAlignment="1">
      <alignment horizontal="justify" vertical="center"/>
    </xf>
    <xf numFmtId="0" fontId="17" fillId="0" borderId="19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198" fontId="13" fillId="0" borderId="10" xfId="0" applyNumberFormat="1" applyFont="1" applyFill="1" applyBorder="1" applyAlignment="1">
      <alignment horizontal="center" vertical="center" wrapText="1"/>
    </xf>
    <xf numFmtId="198" fontId="13" fillId="0" borderId="13" xfId="0" applyNumberFormat="1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7" fillId="0" borderId="20" xfId="0" applyFont="1" applyBorder="1" applyAlignment="1">
      <alignment vertical="center" wrapText="1"/>
    </xf>
    <xf numFmtId="0" fontId="20" fillId="0" borderId="15" xfId="0" applyFont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193" fontId="13" fillId="0" borderId="10" xfId="0" applyNumberFormat="1" applyFont="1" applyFill="1" applyBorder="1" applyAlignment="1">
      <alignment horizontal="center" vertical="center" wrapText="1"/>
    </xf>
    <xf numFmtId="193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 shrinkToFit="1"/>
    </xf>
    <xf numFmtId="0" fontId="13" fillId="0" borderId="10" xfId="53" applyFont="1" applyFill="1" applyBorder="1" applyAlignment="1">
      <alignment horizontal="left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53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>
      <alignment horizontal="left"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0" fontId="13" fillId="0" borderId="10" xfId="53" applyFont="1" applyFill="1" applyBorder="1" applyAlignment="1">
      <alignment horizontal="center" vertical="center"/>
      <protection/>
    </xf>
    <xf numFmtId="0" fontId="25" fillId="0" borderId="10" xfId="53" applyFont="1" applyFill="1" applyBorder="1" applyAlignment="1">
      <alignment horizontal="center" vertical="center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 shrinkToFit="1"/>
    </xf>
    <xf numFmtId="1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28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1" fontId="29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/>
    </xf>
    <xf numFmtId="1" fontId="1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4" fontId="13" fillId="0" borderId="10" xfId="0" applyNumberFormat="1" applyFont="1" applyFill="1" applyBorder="1" applyAlignment="1">
      <alignment/>
    </xf>
    <xf numFmtId="1" fontId="13" fillId="0" borderId="1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 vertical="center" wrapText="1"/>
    </xf>
    <xf numFmtId="1" fontId="10" fillId="0" borderId="0" xfId="0" applyNumberFormat="1" applyFont="1" applyFill="1" applyBorder="1" applyAlignment="1">
      <alignment vertical="center"/>
    </xf>
    <xf numFmtId="193" fontId="12" fillId="0" borderId="10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96" fontId="4" fillId="0" borderId="0" xfId="0" applyNumberFormat="1" applyFont="1" applyFill="1" applyBorder="1" applyAlignment="1">
      <alignment horizontal="left" vertical="center"/>
    </xf>
    <xf numFmtId="196" fontId="4" fillId="0" borderId="0" xfId="0" applyNumberFormat="1" applyFont="1" applyFill="1" applyBorder="1" applyAlignment="1" quotePrefix="1">
      <alignment horizontal="left" vertical="center"/>
    </xf>
    <xf numFmtId="0" fontId="21" fillId="0" borderId="10" xfId="0" applyFont="1" applyFill="1" applyBorder="1" applyAlignment="1">
      <alignment wrapText="1"/>
    </xf>
    <xf numFmtId="1" fontId="12" fillId="0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193" fontId="9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/>
    </xf>
    <xf numFmtId="0" fontId="3" fillId="0" borderId="24" xfId="0" applyFont="1" applyBorder="1" applyAlignment="1">
      <alignment horizontal="center"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93" fontId="12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98" fontId="12" fillId="0" borderId="10" xfId="0" applyNumberFormat="1" applyFont="1" applyFill="1" applyBorder="1" applyAlignment="1">
      <alignment horizontal="center" vertical="center" wrapText="1"/>
    </xf>
    <xf numFmtId="198" fontId="1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53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 shrinkToFit="1"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25" xfId="53" applyFont="1" applyFill="1" applyBorder="1" applyAlignment="1">
      <alignment horizontal="center" vertical="center" wrapText="1"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0" fontId="4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48" fillId="0" borderId="0" xfId="0" applyFont="1" applyAlignment="1">
      <alignment/>
    </xf>
    <xf numFmtId="0" fontId="20" fillId="0" borderId="0" xfId="0" applyFont="1" applyAlignment="1">
      <alignment/>
    </xf>
    <xf numFmtId="0" fontId="48" fillId="0" borderId="0" xfId="0" applyFont="1" applyAlignment="1">
      <alignment horizontal="left"/>
    </xf>
    <xf numFmtId="0" fontId="30" fillId="0" borderId="0" xfId="0" applyFont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1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96" fontId="4" fillId="0" borderId="0" xfId="0" applyNumberFormat="1" applyFont="1" applyFill="1" applyBorder="1" applyAlignment="1">
      <alignment horizontal="left" vertical="center" wrapText="1"/>
    </xf>
    <xf numFmtId="196" fontId="4" fillId="0" borderId="0" xfId="0" applyNumberFormat="1" applyFont="1" applyFill="1" applyBorder="1" applyAlignment="1" quotePrefix="1">
      <alignment horizontal="left" vertical="center" wrapText="1"/>
    </xf>
    <xf numFmtId="1" fontId="4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13" fillId="0" borderId="10" xfId="53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right"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9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1.1484375" style="90" customWidth="1"/>
    <col min="2" max="2" width="25.28125" style="90" customWidth="1"/>
    <col min="3" max="5" width="9.140625" style="90" customWidth="1"/>
    <col min="6" max="6" width="9.7109375" style="90" customWidth="1"/>
    <col min="7" max="7" width="7.421875" style="90" customWidth="1"/>
    <col min="8" max="8" width="15.28125" style="90" customWidth="1"/>
    <col min="9" max="16384" width="9.140625" style="90" customWidth="1"/>
  </cols>
  <sheetData>
    <row r="1" spans="2:8" ht="18.75">
      <c r="B1" s="46"/>
      <c r="E1" s="184" t="s">
        <v>268</v>
      </c>
      <c r="F1" s="184"/>
      <c r="G1" s="184"/>
      <c r="H1" s="184"/>
    </row>
    <row r="2" spans="2:9" ht="18.75">
      <c r="B2" s="46"/>
      <c r="E2" s="173" t="s">
        <v>314</v>
      </c>
      <c r="F2" s="173"/>
      <c r="G2" s="173"/>
      <c r="H2" s="173"/>
      <c r="I2" s="174"/>
    </row>
    <row r="3" spans="2:9" ht="18.75">
      <c r="B3" s="46"/>
      <c r="E3" s="173" t="s">
        <v>314</v>
      </c>
      <c r="F3" s="173"/>
      <c r="G3" s="173"/>
      <c r="H3" s="173"/>
      <c r="I3" s="174"/>
    </row>
    <row r="4" spans="2:9" ht="18.75">
      <c r="B4" s="46"/>
      <c r="E4" s="175" t="s">
        <v>314</v>
      </c>
      <c r="F4" s="175"/>
      <c r="G4" s="175"/>
      <c r="H4" s="175"/>
      <c r="I4" s="176"/>
    </row>
    <row r="5" spans="2:9" ht="18.75">
      <c r="B5" s="46"/>
      <c r="E5" s="177" t="s">
        <v>312</v>
      </c>
      <c r="F5" s="177"/>
      <c r="G5" s="177" t="s">
        <v>313</v>
      </c>
      <c r="H5" s="177"/>
      <c r="I5" s="176"/>
    </row>
    <row r="6" ht="20.25" customHeight="1" thickBot="1">
      <c r="B6" s="45"/>
    </row>
    <row r="7" spans="2:8" ht="15.75">
      <c r="B7" s="48"/>
      <c r="C7" s="48"/>
      <c r="D7" s="47"/>
      <c r="E7" s="47"/>
      <c r="F7" s="47"/>
      <c r="G7" s="67" t="s">
        <v>133</v>
      </c>
      <c r="H7" s="68"/>
    </row>
    <row r="8" spans="2:8" ht="16.5" thickBot="1">
      <c r="B8" s="58"/>
      <c r="C8" s="45"/>
      <c r="D8" s="45"/>
      <c r="E8" s="45"/>
      <c r="F8" s="48" t="s">
        <v>131</v>
      </c>
      <c r="G8" s="69"/>
      <c r="H8" s="146">
        <v>2021</v>
      </c>
    </row>
    <row r="9" spans="2:8" ht="65.25" customHeight="1" thickBot="1">
      <c r="B9" s="72" t="s">
        <v>134</v>
      </c>
      <c r="C9" s="179" t="s">
        <v>176</v>
      </c>
      <c r="D9" s="179"/>
      <c r="E9" s="179"/>
      <c r="F9" s="73" t="s">
        <v>135</v>
      </c>
      <c r="G9" s="180">
        <v>41556703</v>
      </c>
      <c r="H9" s="181"/>
    </row>
    <row r="10" spans="2:8" ht="32.25" thickBot="1">
      <c r="B10" s="51" t="s">
        <v>136</v>
      </c>
      <c r="C10" s="182" t="s">
        <v>167</v>
      </c>
      <c r="D10" s="182"/>
      <c r="E10" s="182"/>
      <c r="F10" s="49" t="s">
        <v>137</v>
      </c>
      <c r="G10" s="65">
        <v>150</v>
      </c>
      <c r="H10" s="66"/>
    </row>
    <row r="11" spans="2:8" ht="24.75" customHeight="1" thickBot="1">
      <c r="B11" s="51" t="s">
        <v>138</v>
      </c>
      <c r="C11" s="182"/>
      <c r="D11" s="182"/>
      <c r="E11" s="182"/>
      <c r="F11" s="49" t="s">
        <v>139</v>
      </c>
      <c r="G11" s="65" t="s">
        <v>168</v>
      </c>
      <c r="H11" s="66"/>
    </row>
    <row r="12" spans="2:8" ht="34.5" customHeight="1" thickBot="1">
      <c r="B12" s="51" t="s">
        <v>140</v>
      </c>
      <c r="C12" s="182" t="s">
        <v>169</v>
      </c>
      <c r="D12" s="182"/>
      <c r="E12" s="182"/>
      <c r="F12" s="49" t="s">
        <v>141</v>
      </c>
      <c r="G12" s="65"/>
      <c r="H12" s="66"/>
    </row>
    <row r="13" spans="2:8" ht="32.25" customHeight="1" thickBot="1">
      <c r="B13" s="51" t="s">
        <v>142</v>
      </c>
      <c r="C13" s="52"/>
      <c r="D13" s="52"/>
      <c r="E13" s="52"/>
      <c r="F13" s="53"/>
      <c r="G13" s="53"/>
      <c r="H13" s="50"/>
    </row>
    <row r="14" spans="2:8" ht="21.75" customHeight="1" thickBot="1">
      <c r="B14" s="51" t="s">
        <v>143</v>
      </c>
      <c r="C14" s="182" t="s">
        <v>170</v>
      </c>
      <c r="D14" s="182"/>
      <c r="E14" s="182"/>
      <c r="F14" s="53"/>
      <c r="G14" s="53"/>
      <c r="H14" s="50"/>
    </row>
    <row r="15" spans="2:8" ht="21.75" customHeight="1" thickBot="1">
      <c r="B15" s="51" t="s">
        <v>144</v>
      </c>
      <c r="C15" s="182">
        <v>20</v>
      </c>
      <c r="D15" s="182"/>
      <c r="E15" s="182"/>
      <c r="F15" s="52"/>
      <c r="G15" s="53"/>
      <c r="H15" s="50"/>
    </row>
    <row r="16" spans="2:8" ht="21.75" customHeight="1" thickBot="1">
      <c r="B16" s="51" t="s">
        <v>145</v>
      </c>
      <c r="C16" s="183" t="s">
        <v>171</v>
      </c>
      <c r="D16" s="183"/>
      <c r="E16" s="183"/>
      <c r="F16" s="183"/>
      <c r="G16" s="53"/>
      <c r="H16" s="50"/>
    </row>
    <row r="17" spans="2:8" ht="21.75" customHeight="1" thickBot="1">
      <c r="B17" s="51" t="s">
        <v>146</v>
      </c>
      <c r="C17" s="183" t="s">
        <v>172</v>
      </c>
      <c r="D17" s="183"/>
      <c r="E17" s="183"/>
      <c r="F17" s="183"/>
      <c r="G17" s="54"/>
      <c r="H17" s="55"/>
    </row>
    <row r="18" spans="3:8" ht="15.75">
      <c r="C18" s="54"/>
      <c r="D18" s="54"/>
      <c r="E18" s="54"/>
      <c r="F18" s="54"/>
      <c r="G18" s="54"/>
      <c r="H18" s="54"/>
    </row>
    <row r="19" spans="2:8" ht="47.25" customHeight="1">
      <c r="B19" s="48" t="s">
        <v>147</v>
      </c>
      <c r="D19" s="178" t="s">
        <v>311</v>
      </c>
      <c r="E19" s="178"/>
      <c r="F19" s="178"/>
      <c r="G19" s="178"/>
      <c r="H19" s="45"/>
    </row>
    <row r="20" spans="2:8" ht="15.75">
      <c r="B20" s="45"/>
      <c r="C20" s="45"/>
      <c r="D20" s="45"/>
      <c r="E20" s="45"/>
      <c r="F20" s="48"/>
      <c r="G20" s="45"/>
      <c r="H20" s="45"/>
    </row>
    <row r="21" spans="2:8" ht="12.75">
      <c r="B21" s="56"/>
      <c r="C21" s="56"/>
      <c r="D21" s="56"/>
      <c r="E21" s="56"/>
      <c r="F21" s="56"/>
      <c r="G21" s="56"/>
      <c r="H21" s="56"/>
    </row>
    <row r="22" ht="16.5">
      <c r="B22" s="57"/>
    </row>
    <row r="23" ht="15.75">
      <c r="B23" s="44"/>
    </row>
    <row r="24" ht="15.75">
      <c r="B24" s="44"/>
    </row>
    <row r="25" ht="15.75">
      <c r="B25" s="44"/>
    </row>
    <row r="26" ht="15.75">
      <c r="B26" s="44"/>
    </row>
    <row r="27" ht="15.75">
      <c r="B27" s="44"/>
    </row>
    <row r="28" ht="15.75">
      <c r="B28" s="44"/>
    </row>
    <row r="29" ht="15.75">
      <c r="B29" s="44"/>
    </row>
  </sheetData>
  <sheetProtection/>
  <mergeCells count="11">
    <mergeCell ref="E1:H1"/>
    <mergeCell ref="C12:E12"/>
    <mergeCell ref="C14:E14"/>
    <mergeCell ref="C15:E15"/>
    <mergeCell ref="D19:G19"/>
    <mergeCell ref="C9:E9"/>
    <mergeCell ref="G9:H9"/>
    <mergeCell ref="C10:E10"/>
    <mergeCell ref="C11:E11"/>
    <mergeCell ref="C16:F16"/>
    <mergeCell ref="C17:F1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39"/>
  <sheetViews>
    <sheetView zoomScaleSheetLayoutView="100" zoomScalePageLayoutView="0" workbookViewId="0" topLeftCell="A1">
      <selection activeCell="A3" sqref="A3:I3"/>
    </sheetView>
  </sheetViews>
  <sheetFormatPr defaultColWidth="9.140625" defaultRowHeight="12.75"/>
  <cols>
    <col min="1" max="1" width="26.7109375" style="93" customWidth="1"/>
    <col min="2" max="2" width="7.28125" style="92" customWidth="1"/>
    <col min="3" max="3" width="9.28125" style="92" customWidth="1"/>
    <col min="4" max="4" width="9.140625" style="94" customWidth="1"/>
    <col min="5" max="5" width="12.57421875" style="147" customWidth="1"/>
    <col min="6" max="6" width="8.00390625" style="95" customWidth="1"/>
    <col min="7" max="7" width="7.421875" style="95" customWidth="1"/>
    <col min="8" max="9" width="7.8515625" style="95" customWidth="1"/>
    <col min="10" max="10" width="6.140625" style="91" customWidth="1"/>
    <col min="11" max="11" width="7.7109375" style="91" customWidth="1"/>
    <col min="12" max="12" width="3.421875" style="91" customWidth="1"/>
    <col min="13" max="13" width="5.28125" style="91" customWidth="1"/>
    <col min="14" max="14" width="6.28125" style="91" customWidth="1"/>
    <col min="15" max="15" width="7.00390625" style="91" customWidth="1"/>
    <col min="16" max="16" width="5.28125" style="91" customWidth="1"/>
    <col min="17" max="17" width="3.57421875" style="91" customWidth="1"/>
    <col min="18" max="18" width="4.57421875" style="91" customWidth="1"/>
    <col min="19" max="19" width="5.421875" style="91" customWidth="1"/>
    <col min="20" max="20" width="8.7109375" style="91" customWidth="1"/>
    <col min="21" max="33" width="9.140625" style="91" customWidth="1"/>
    <col min="34" max="16384" width="9.140625" style="92" customWidth="1"/>
  </cols>
  <sheetData>
    <row r="1" spans="1:9" ht="18" customHeight="1">
      <c r="A1" s="185" t="s">
        <v>309</v>
      </c>
      <c r="B1" s="185"/>
      <c r="C1" s="185"/>
      <c r="D1" s="185"/>
      <c r="E1" s="185"/>
      <c r="F1" s="185"/>
      <c r="G1" s="185"/>
      <c r="H1" s="185"/>
      <c r="I1" s="185"/>
    </row>
    <row r="2" spans="7:9" ht="15.75">
      <c r="G2" s="186" t="s">
        <v>132</v>
      </c>
      <c r="H2" s="186"/>
      <c r="I2" s="186"/>
    </row>
    <row r="3" spans="1:9" ht="15.75">
      <c r="A3" s="187" t="s">
        <v>0</v>
      </c>
      <c r="B3" s="187"/>
      <c r="C3" s="187"/>
      <c r="D3" s="187"/>
      <c r="E3" s="187"/>
      <c r="F3" s="187"/>
      <c r="G3" s="187"/>
      <c r="H3" s="187"/>
      <c r="I3" s="187"/>
    </row>
    <row r="4" spans="1:9" ht="7.5" customHeight="1">
      <c r="A4" s="97"/>
      <c r="B4" s="98"/>
      <c r="C4" s="96"/>
      <c r="D4" s="99"/>
      <c r="E4" s="148"/>
      <c r="F4" s="100"/>
      <c r="G4" s="100"/>
      <c r="H4" s="100"/>
      <c r="I4" s="100"/>
    </row>
    <row r="5" spans="1:9" ht="15" customHeight="1">
      <c r="A5" s="188" t="s">
        <v>1</v>
      </c>
      <c r="B5" s="189" t="s">
        <v>2</v>
      </c>
      <c r="C5" s="190" t="s">
        <v>289</v>
      </c>
      <c r="D5" s="189" t="s">
        <v>290</v>
      </c>
      <c r="E5" s="191" t="s">
        <v>291</v>
      </c>
      <c r="F5" s="192" t="s">
        <v>3</v>
      </c>
      <c r="G5" s="192"/>
      <c r="H5" s="192"/>
      <c r="I5" s="192"/>
    </row>
    <row r="6" spans="1:9" ht="66" customHeight="1">
      <c r="A6" s="188"/>
      <c r="B6" s="189"/>
      <c r="C6" s="190"/>
      <c r="D6" s="189"/>
      <c r="E6" s="191"/>
      <c r="F6" s="101" t="s">
        <v>4</v>
      </c>
      <c r="G6" s="101" t="s">
        <v>5</v>
      </c>
      <c r="H6" s="101" t="s">
        <v>6</v>
      </c>
      <c r="I6" s="101" t="s">
        <v>7</v>
      </c>
    </row>
    <row r="7" spans="1:33" s="93" customFormat="1" ht="12.75">
      <c r="A7" s="9">
        <v>1</v>
      </c>
      <c r="B7" s="41">
        <v>2</v>
      </c>
      <c r="C7" s="10">
        <v>3</v>
      </c>
      <c r="D7" s="41">
        <v>4</v>
      </c>
      <c r="E7" s="150">
        <v>6</v>
      </c>
      <c r="F7" s="102">
        <v>7</v>
      </c>
      <c r="G7" s="102">
        <v>8</v>
      </c>
      <c r="H7" s="102">
        <v>9</v>
      </c>
      <c r="I7" s="102">
        <v>10</v>
      </c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</row>
    <row r="8" spans="1:9" ht="15">
      <c r="A8" s="104" t="s">
        <v>8</v>
      </c>
      <c r="B8" s="105"/>
      <c r="C8" s="5"/>
      <c r="D8" s="105"/>
      <c r="E8" s="151"/>
      <c r="F8" s="106"/>
      <c r="G8" s="106"/>
      <c r="H8" s="106"/>
      <c r="I8" s="106"/>
    </row>
    <row r="9" spans="1:9" ht="24">
      <c r="A9" s="74" t="s">
        <v>9</v>
      </c>
      <c r="B9" s="107">
        <v>1000</v>
      </c>
      <c r="C9" s="7"/>
      <c r="D9" s="76"/>
      <c r="E9" s="149"/>
      <c r="F9" s="108"/>
      <c r="G9" s="108"/>
      <c r="H9" s="108"/>
      <c r="I9" s="108"/>
    </row>
    <row r="10" spans="1:9" ht="27.75" customHeight="1">
      <c r="A10" s="74" t="s">
        <v>10</v>
      </c>
      <c r="B10" s="107">
        <v>1010</v>
      </c>
      <c r="C10" s="7">
        <f aca="true" t="shared" si="0" ref="C10:I10">C11+C12+C13+C14+C15+C16+C17+C18</f>
        <v>0</v>
      </c>
      <c r="D10" s="76">
        <f t="shared" si="0"/>
        <v>0</v>
      </c>
      <c r="E10" s="149">
        <f t="shared" si="0"/>
        <v>0</v>
      </c>
      <c r="F10" s="108">
        <f t="shared" si="0"/>
        <v>0</v>
      </c>
      <c r="G10" s="108">
        <f t="shared" si="0"/>
        <v>0</v>
      </c>
      <c r="H10" s="108">
        <f t="shared" si="0"/>
        <v>0</v>
      </c>
      <c r="I10" s="108">
        <f t="shared" si="0"/>
        <v>0</v>
      </c>
    </row>
    <row r="11" spans="1:9" ht="28.5" customHeight="1">
      <c r="A11" s="74" t="s">
        <v>11</v>
      </c>
      <c r="B11" s="41">
        <v>1011</v>
      </c>
      <c r="C11" s="7"/>
      <c r="D11" s="76"/>
      <c r="E11" s="149"/>
      <c r="F11" s="108"/>
      <c r="G11" s="108"/>
      <c r="H11" s="108"/>
      <c r="I11" s="108"/>
    </row>
    <row r="12" spans="1:9" ht="15">
      <c r="A12" s="74" t="s">
        <v>12</v>
      </c>
      <c r="B12" s="41">
        <v>1012</v>
      </c>
      <c r="C12" s="7"/>
      <c r="D12" s="76"/>
      <c r="E12" s="149"/>
      <c r="F12" s="108"/>
      <c r="G12" s="108"/>
      <c r="H12" s="108"/>
      <c r="I12" s="108"/>
    </row>
    <row r="13" spans="1:9" ht="15">
      <c r="A13" s="74" t="s">
        <v>13</v>
      </c>
      <c r="B13" s="41">
        <v>1013</v>
      </c>
      <c r="C13" s="7"/>
      <c r="D13" s="76"/>
      <c r="E13" s="149"/>
      <c r="F13" s="108"/>
      <c r="G13" s="108"/>
      <c r="H13" s="108"/>
      <c r="I13" s="108"/>
    </row>
    <row r="14" spans="1:9" ht="15">
      <c r="A14" s="74" t="s">
        <v>14</v>
      </c>
      <c r="B14" s="41">
        <v>1014</v>
      </c>
      <c r="C14" s="7"/>
      <c r="D14" s="76"/>
      <c r="E14" s="149"/>
      <c r="F14" s="108"/>
      <c r="G14" s="108"/>
      <c r="H14" s="108"/>
      <c r="I14" s="108"/>
    </row>
    <row r="15" spans="1:9" ht="15">
      <c r="A15" s="74" t="s">
        <v>15</v>
      </c>
      <c r="B15" s="41">
        <v>1015</v>
      </c>
      <c r="C15" s="7"/>
      <c r="D15" s="76"/>
      <c r="E15" s="149"/>
      <c r="F15" s="108"/>
      <c r="G15" s="108"/>
      <c r="H15" s="108"/>
      <c r="I15" s="108"/>
    </row>
    <row r="16" spans="1:9" ht="60">
      <c r="A16" s="74" t="s">
        <v>16</v>
      </c>
      <c r="B16" s="41">
        <v>1016</v>
      </c>
      <c r="C16" s="7"/>
      <c r="D16" s="76"/>
      <c r="E16" s="149"/>
      <c r="F16" s="108"/>
      <c r="G16" s="108"/>
      <c r="H16" s="108"/>
      <c r="I16" s="108"/>
    </row>
    <row r="17" spans="1:9" ht="24">
      <c r="A17" s="74" t="s">
        <v>17</v>
      </c>
      <c r="B17" s="41">
        <v>1017</v>
      </c>
      <c r="C17" s="7"/>
      <c r="D17" s="76"/>
      <c r="E17" s="152"/>
      <c r="F17" s="109"/>
      <c r="G17" s="109"/>
      <c r="H17" s="109"/>
      <c r="I17" s="109"/>
    </row>
    <row r="18" spans="1:9" ht="15">
      <c r="A18" s="74" t="s">
        <v>18</v>
      </c>
      <c r="B18" s="41">
        <v>1018</v>
      </c>
      <c r="C18" s="7"/>
      <c r="D18" s="76"/>
      <c r="E18" s="149"/>
      <c r="F18" s="108"/>
      <c r="G18" s="108"/>
      <c r="H18" s="108"/>
      <c r="I18" s="108"/>
    </row>
    <row r="19" spans="1:9" ht="9.75" customHeight="1" hidden="1">
      <c r="A19" s="74"/>
      <c r="B19" s="41"/>
      <c r="C19" s="7"/>
      <c r="D19" s="76"/>
      <c r="E19" s="149"/>
      <c r="F19" s="108"/>
      <c r="G19" s="108"/>
      <c r="H19" s="108"/>
      <c r="I19" s="108"/>
    </row>
    <row r="20" spans="1:9" ht="9.75" customHeight="1" hidden="1">
      <c r="A20" s="74"/>
      <c r="B20" s="41"/>
      <c r="C20" s="7"/>
      <c r="D20" s="76"/>
      <c r="E20" s="149"/>
      <c r="F20" s="108"/>
      <c r="G20" s="108"/>
      <c r="H20" s="108"/>
      <c r="I20" s="108"/>
    </row>
    <row r="21" spans="1:9" ht="15">
      <c r="A21" s="104" t="s">
        <v>19</v>
      </c>
      <c r="B21" s="110">
        <v>1020</v>
      </c>
      <c r="C21" s="14">
        <f aca="true" t="shared" si="1" ref="C21:I21">C9-C10</f>
        <v>0</v>
      </c>
      <c r="D21" s="75">
        <f t="shared" si="1"/>
        <v>0</v>
      </c>
      <c r="E21" s="153">
        <f t="shared" si="1"/>
        <v>0</v>
      </c>
      <c r="F21" s="111">
        <f t="shared" si="1"/>
        <v>0</v>
      </c>
      <c r="G21" s="111">
        <f t="shared" si="1"/>
        <v>0</v>
      </c>
      <c r="H21" s="111">
        <f t="shared" si="1"/>
        <v>0</v>
      </c>
      <c r="I21" s="111">
        <f t="shared" si="1"/>
        <v>0</v>
      </c>
    </row>
    <row r="22" spans="1:33" s="115" customFormat="1" ht="23.25" customHeight="1">
      <c r="A22" s="104" t="s">
        <v>259</v>
      </c>
      <c r="B22" s="8">
        <v>1030</v>
      </c>
      <c r="C22" s="111">
        <f>C23+C24+C25+C26+C27+C28+C29+C30+C31+C32+C33+C34+C35+C36+C37+C38+C39+C40+C41+C42+C43+C44</f>
        <v>2659</v>
      </c>
      <c r="D22" s="111">
        <f aca="true" t="shared" si="2" ref="D22:I22">D23+D24+D25+D26+D27+D28+D29+D30+D31+D32+D33+D34+D35+D36+D37+D38+D39+D40+D41+D42+D43+D44</f>
        <v>4783</v>
      </c>
      <c r="E22" s="153">
        <f t="shared" si="2"/>
        <v>8074</v>
      </c>
      <c r="F22" s="153">
        <f t="shared" si="2"/>
        <v>1602</v>
      </c>
      <c r="G22" s="153">
        <f t="shared" si="2"/>
        <v>1578</v>
      </c>
      <c r="H22" s="111">
        <f t="shared" si="2"/>
        <v>2450</v>
      </c>
      <c r="I22" s="111">
        <f t="shared" si="2"/>
        <v>2444</v>
      </c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</row>
    <row r="23" spans="1:9" ht="41.25" customHeight="1">
      <c r="A23" s="74" t="s">
        <v>20</v>
      </c>
      <c r="B23" s="107">
        <v>1031</v>
      </c>
      <c r="C23" s="116"/>
      <c r="D23" s="108"/>
      <c r="E23" s="149"/>
      <c r="F23" s="108"/>
      <c r="G23" s="108"/>
      <c r="H23" s="108"/>
      <c r="I23" s="108"/>
    </row>
    <row r="24" spans="1:9" ht="24">
      <c r="A24" s="74" t="s">
        <v>21</v>
      </c>
      <c r="B24" s="107">
        <v>1032</v>
      </c>
      <c r="C24" s="116"/>
      <c r="D24" s="108"/>
      <c r="E24" s="149"/>
      <c r="F24" s="108"/>
      <c r="G24" s="108"/>
      <c r="H24" s="108"/>
      <c r="I24" s="108"/>
    </row>
    <row r="25" spans="1:9" ht="15">
      <c r="A25" s="74" t="s">
        <v>22</v>
      </c>
      <c r="B25" s="107">
        <v>1033</v>
      </c>
      <c r="C25" s="116"/>
      <c r="D25" s="108"/>
      <c r="E25" s="149"/>
      <c r="F25" s="108"/>
      <c r="G25" s="108"/>
      <c r="H25" s="108"/>
      <c r="I25" s="108"/>
    </row>
    <row r="26" spans="1:9" ht="15">
      <c r="A26" s="74" t="s">
        <v>23</v>
      </c>
      <c r="B26" s="107">
        <v>1034</v>
      </c>
      <c r="C26" s="116"/>
      <c r="D26" s="108"/>
      <c r="E26" s="149"/>
      <c r="F26" s="108"/>
      <c r="G26" s="108"/>
      <c r="H26" s="108"/>
      <c r="I26" s="108"/>
    </row>
    <row r="27" spans="1:9" ht="15">
      <c r="A27" s="74" t="s">
        <v>24</v>
      </c>
      <c r="B27" s="107">
        <v>1035</v>
      </c>
      <c r="C27" s="116"/>
      <c r="D27" s="108"/>
      <c r="E27" s="149"/>
      <c r="F27" s="108"/>
      <c r="G27" s="108"/>
      <c r="H27" s="108"/>
      <c r="I27" s="108"/>
    </row>
    <row r="28" spans="1:9" ht="15">
      <c r="A28" s="74" t="s">
        <v>25</v>
      </c>
      <c r="B28" s="107">
        <v>1036</v>
      </c>
      <c r="C28" s="116">
        <v>13</v>
      </c>
      <c r="D28" s="108"/>
      <c r="E28" s="149">
        <v>12</v>
      </c>
      <c r="F28" s="108">
        <v>3</v>
      </c>
      <c r="G28" s="108">
        <v>3</v>
      </c>
      <c r="H28" s="108">
        <v>3</v>
      </c>
      <c r="I28" s="108">
        <v>3</v>
      </c>
    </row>
    <row r="29" spans="1:9" ht="15">
      <c r="A29" s="74" t="s">
        <v>26</v>
      </c>
      <c r="B29" s="107">
        <v>1037</v>
      </c>
      <c r="C29" s="116">
        <v>1</v>
      </c>
      <c r="D29" s="108"/>
      <c r="E29" s="149"/>
      <c r="F29" s="108"/>
      <c r="G29" s="108"/>
      <c r="H29" s="108"/>
      <c r="I29" s="108"/>
    </row>
    <row r="30" spans="1:9" ht="15">
      <c r="A30" s="74" t="s">
        <v>27</v>
      </c>
      <c r="B30" s="107">
        <v>1038</v>
      </c>
      <c r="C30" s="116">
        <v>1684</v>
      </c>
      <c r="D30" s="108">
        <v>2947</v>
      </c>
      <c r="E30" s="149">
        <f>4327+279</f>
        <v>4606</v>
      </c>
      <c r="F30" s="108">
        <v>1082</v>
      </c>
      <c r="G30" s="108">
        <v>1082</v>
      </c>
      <c r="H30" s="108">
        <f>1082+140</f>
        <v>1222</v>
      </c>
      <c r="I30" s="108">
        <f>1081+139</f>
        <v>1220</v>
      </c>
    </row>
    <row r="31" spans="1:9" ht="15">
      <c r="A31" s="74" t="s">
        <v>28</v>
      </c>
      <c r="B31" s="107">
        <v>1039</v>
      </c>
      <c r="C31" s="116">
        <v>370</v>
      </c>
      <c r="D31" s="108">
        <v>648</v>
      </c>
      <c r="E31" s="149">
        <f>952+61</f>
        <v>1013</v>
      </c>
      <c r="F31" s="108">
        <v>238</v>
      </c>
      <c r="G31" s="108">
        <v>238</v>
      </c>
      <c r="H31" s="108">
        <f>238+31</f>
        <v>269</v>
      </c>
      <c r="I31" s="108">
        <f>238+30</f>
        <v>268</v>
      </c>
    </row>
    <row r="32" spans="1:9" ht="36">
      <c r="A32" s="74" t="s">
        <v>263</v>
      </c>
      <c r="B32" s="107">
        <v>1040</v>
      </c>
      <c r="C32" s="136">
        <v>357</v>
      </c>
      <c r="D32" s="108">
        <v>92</v>
      </c>
      <c r="E32" s="149">
        <v>21</v>
      </c>
      <c r="F32" s="108">
        <v>5</v>
      </c>
      <c r="G32" s="108">
        <v>5</v>
      </c>
      <c r="H32" s="108">
        <v>5</v>
      </c>
      <c r="I32" s="108">
        <v>6</v>
      </c>
    </row>
    <row r="33" spans="1:9" ht="48">
      <c r="A33" s="74" t="s">
        <v>29</v>
      </c>
      <c r="B33" s="107">
        <v>1041</v>
      </c>
      <c r="C33" s="76"/>
      <c r="D33" s="108"/>
      <c r="E33" s="149"/>
      <c r="F33" s="108"/>
      <c r="G33" s="108"/>
      <c r="H33" s="108"/>
      <c r="I33" s="108"/>
    </row>
    <row r="34" spans="1:9" ht="36">
      <c r="A34" s="74" t="s">
        <v>30</v>
      </c>
      <c r="B34" s="107">
        <v>1042</v>
      </c>
      <c r="C34" s="76"/>
      <c r="D34" s="108"/>
      <c r="E34" s="149"/>
      <c r="F34" s="108"/>
      <c r="G34" s="108"/>
      <c r="H34" s="108"/>
      <c r="I34" s="108"/>
    </row>
    <row r="35" spans="1:9" ht="36">
      <c r="A35" s="74" t="s">
        <v>31</v>
      </c>
      <c r="B35" s="107">
        <v>1043</v>
      </c>
      <c r="C35" s="76"/>
      <c r="D35" s="108"/>
      <c r="E35" s="149"/>
      <c r="F35" s="108"/>
      <c r="G35" s="108"/>
      <c r="H35" s="108"/>
      <c r="I35" s="108"/>
    </row>
    <row r="36" spans="1:9" ht="15">
      <c r="A36" s="74" t="s">
        <v>32</v>
      </c>
      <c r="B36" s="107">
        <v>1044</v>
      </c>
      <c r="C36" s="76"/>
      <c r="D36" s="108"/>
      <c r="E36" s="149"/>
      <c r="F36" s="108"/>
      <c r="G36" s="108"/>
      <c r="H36" s="108"/>
      <c r="I36" s="108"/>
    </row>
    <row r="37" spans="1:9" ht="24">
      <c r="A37" s="74" t="s">
        <v>33</v>
      </c>
      <c r="B37" s="107">
        <v>1045</v>
      </c>
      <c r="C37" s="76"/>
      <c r="D37" s="108"/>
      <c r="E37" s="149"/>
      <c r="F37" s="108"/>
      <c r="G37" s="108"/>
      <c r="H37" s="108"/>
      <c r="I37" s="108"/>
    </row>
    <row r="38" spans="1:9" ht="15">
      <c r="A38" s="74" t="s">
        <v>34</v>
      </c>
      <c r="B38" s="107">
        <v>1046</v>
      </c>
      <c r="C38" s="76"/>
      <c r="D38" s="108"/>
      <c r="E38" s="149"/>
      <c r="F38" s="108"/>
      <c r="G38" s="108"/>
      <c r="H38" s="108"/>
      <c r="I38" s="108"/>
    </row>
    <row r="39" spans="1:9" ht="15">
      <c r="A39" s="74" t="s">
        <v>35</v>
      </c>
      <c r="B39" s="107">
        <v>1047</v>
      </c>
      <c r="C39" s="76"/>
      <c r="D39" s="108"/>
      <c r="E39" s="149"/>
      <c r="F39" s="108"/>
      <c r="G39" s="108"/>
      <c r="H39" s="108"/>
      <c r="I39" s="108"/>
    </row>
    <row r="40" spans="1:9" ht="36">
      <c r="A40" s="74" t="s">
        <v>36</v>
      </c>
      <c r="B40" s="107">
        <v>1048</v>
      </c>
      <c r="C40" s="76"/>
      <c r="D40" s="108"/>
      <c r="E40" s="149"/>
      <c r="F40" s="108"/>
      <c r="G40" s="108"/>
      <c r="H40" s="108"/>
      <c r="I40" s="108"/>
    </row>
    <row r="41" spans="1:9" ht="36">
      <c r="A41" s="74" t="s">
        <v>37</v>
      </c>
      <c r="B41" s="107">
        <v>1049</v>
      </c>
      <c r="C41" s="76"/>
      <c r="D41" s="108"/>
      <c r="E41" s="149"/>
      <c r="F41" s="108"/>
      <c r="G41" s="108"/>
      <c r="H41" s="108"/>
      <c r="I41" s="108"/>
    </row>
    <row r="42" spans="1:9" ht="48">
      <c r="A42" s="74" t="s">
        <v>38</v>
      </c>
      <c r="B42" s="107">
        <v>1050</v>
      </c>
      <c r="C42" s="76"/>
      <c r="D42" s="108"/>
      <c r="E42" s="149"/>
      <c r="F42" s="108"/>
      <c r="G42" s="108"/>
      <c r="H42" s="108"/>
      <c r="I42" s="108"/>
    </row>
    <row r="43" spans="1:9" ht="24">
      <c r="A43" s="74" t="s">
        <v>39</v>
      </c>
      <c r="B43" s="77" t="s">
        <v>40</v>
      </c>
      <c r="C43" s="76"/>
      <c r="D43" s="108"/>
      <c r="E43" s="149"/>
      <c r="F43" s="108"/>
      <c r="G43" s="108"/>
      <c r="H43" s="108"/>
      <c r="I43" s="108"/>
    </row>
    <row r="44" spans="1:33" s="115" customFormat="1" ht="24">
      <c r="A44" s="104" t="s">
        <v>41</v>
      </c>
      <c r="B44" s="110">
        <v>1051</v>
      </c>
      <c r="C44" s="137">
        <f>C45+C46+C47+C48+C49+C50+C51+C52+C53+C54+C55+C56+C57+C58+C59+C60+C61+C62+C63+C64</f>
        <v>233.99999999999994</v>
      </c>
      <c r="D44" s="137">
        <f aca="true" t="shared" si="3" ref="D44:I44">D45+D46+D47+D48+D49+D50+D51+D52+D53+D54+D55+D56+D57+D58+D59+D60+D61+D62+D63+D64+D65+D66</f>
        <v>1096</v>
      </c>
      <c r="E44" s="153">
        <f t="shared" si="3"/>
        <v>2422</v>
      </c>
      <c r="F44" s="153">
        <f t="shared" si="3"/>
        <v>274</v>
      </c>
      <c r="G44" s="153">
        <f t="shared" si="3"/>
        <v>250</v>
      </c>
      <c r="H44" s="153">
        <f t="shared" si="3"/>
        <v>951</v>
      </c>
      <c r="I44" s="153">
        <f t="shared" si="3"/>
        <v>947</v>
      </c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</row>
    <row r="45" spans="1:9" ht="15">
      <c r="A45" s="74" t="s">
        <v>177</v>
      </c>
      <c r="B45" s="107" t="s">
        <v>192</v>
      </c>
      <c r="C45" s="117">
        <v>98</v>
      </c>
      <c r="D45" s="108">
        <v>300</v>
      </c>
      <c r="E45" s="149">
        <f>866+437+357</f>
        <v>1660</v>
      </c>
      <c r="F45" s="108">
        <v>89</v>
      </c>
      <c r="G45" s="108">
        <v>89</v>
      </c>
      <c r="H45" s="108">
        <f>89+652</f>
        <v>741</v>
      </c>
      <c r="I45" s="108">
        <f>90+651</f>
        <v>741</v>
      </c>
    </row>
    <row r="46" spans="1:9" ht="24">
      <c r="A46" s="74" t="s">
        <v>178</v>
      </c>
      <c r="B46" s="107" t="s">
        <v>193</v>
      </c>
      <c r="C46" s="117">
        <v>30</v>
      </c>
      <c r="D46" s="108">
        <v>558</v>
      </c>
      <c r="E46" s="149">
        <v>439</v>
      </c>
      <c r="F46" s="108">
        <v>110</v>
      </c>
      <c r="G46" s="108">
        <v>110</v>
      </c>
      <c r="H46" s="108">
        <v>110</v>
      </c>
      <c r="I46" s="108">
        <v>109</v>
      </c>
    </row>
    <row r="47" spans="1:9" ht="24">
      <c r="A47" s="74" t="s">
        <v>179</v>
      </c>
      <c r="B47" s="107" t="s">
        <v>194</v>
      </c>
      <c r="C47" s="117">
        <v>9.6</v>
      </c>
      <c r="D47" s="108">
        <v>20</v>
      </c>
      <c r="E47" s="149">
        <v>10</v>
      </c>
      <c r="F47" s="108">
        <v>3</v>
      </c>
      <c r="G47" s="108">
        <v>3</v>
      </c>
      <c r="H47" s="108">
        <v>2</v>
      </c>
      <c r="I47" s="108">
        <v>2</v>
      </c>
    </row>
    <row r="48" spans="1:9" ht="24">
      <c r="A48" s="74" t="s">
        <v>180</v>
      </c>
      <c r="B48" s="107" t="s">
        <v>195</v>
      </c>
      <c r="C48" s="117">
        <v>9.1</v>
      </c>
      <c r="D48" s="108">
        <v>14</v>
      </c>
      <c r="E48" s="149">
        <f>7+2</f>
        <v>9</v>
      </c>
      <c r="F48" s="108">
        <v>2</v>
      </c>
      <c r="G48" s="108">
        <v>2</v>
      </c>
      <c r="H48" s="108">
        <f>1+2</f>
        <v>3</v>
      </c>
      <c r="I48" s="108">
        <f>1+1</f>
        <v>2</v>
      </c>
    </row>
    <row r="49" spans="1:24" ht="15">
      <c r="A49" s="74" t="s">
        <v>181</v>
      </c>
      <c r="B49" s="107" t="s">
        <v>196</v>
      </c>
      <c r="C49" s="117">
        <v>10</v>
      </c>
      <c r="D49" s="108">
        <v>31</v>
      </c>
      <c r="E49" s="149">
        <f>21+27</f>
        <v>48</v>
      </c>
      <c r="F49" s="108">
        <v>7</v>
      </c>
      <c r="G49" s="108">
        <v>7</v>
      </c>
      <c r="H49" s="108">
        <f>11+7</f>
        <v>18</v>
      </c>
      <c r="I49" s="108">
        <f>10+6</f>
        <v>16</v>
      </c>
      <c r="X49" s="118"/>
    </row>
    <row r="50" spans="1:24" ht="15">
      <c r="A50" s="74" t="s">
        <v>182</v>
      </c>
      <c r="B50" s="107" t="s">
        <v>197</v>
      </c>
      <c r="C50" s="117">
        <v>21.1</v>
      </c>
      <c r="D50" s="108">
        <v>8</v>
      </c>
      <c r="E50" s="149">
        <f>6+9</f>
        <v>15</v>
      </c>
      <c r="F50" s="108">
        <v>2</v>
      </c>
      <c r="G50" s="108">
        <v>2</v>
      </c>
      <c r="H50" s="108">
        <f>3+2</f>
        <v>5</v>
      </c>
      <c r="I50" s="108">
        <f>3+3</f>
        <v>6</v>
      </c>
      <c r="X50" s="118"/>
    </row>
    <row r="51" spans="1:9" ht="15">
      <c r="A51" s="74" t="s">
        <v>183</v>
      </c>
      <c r="B51" s="107" t="s">
        <v>198</v>
      </c>
      <c r="C51" s="117">
        <v>35</v>
      </c>
      <c r="D51" s="108">
        <v>76</v>
      </c>
      <c r="E51" s="149">
        <f>70+98</f>
        <v>168</v>
      </c>
      <c r="F51" s="108">
        <v>25</v>
      </c>
      <c r="G51" s="108">
        <v>25</v>
      </c>
      <c r="H51" s="108">
        <f>35+24</f>
        <v>59</v>
      </c>
      <c r="I51" s="108">
        <f>35+24</f>
        <v>59</v>
      </c>
    </row>
    <row r="52" spans="1:24" ht="15">
      <c r="A52" s="74" t="s">
        <v>184</v>
      </c>
      <c r="B52" s="107" t="s">
        <v>199</v>
      </c>
      <c r="C52" s="117">
        <v>3.4</v>
      </c>
      <c r="D52" s="108">
        <v>6</v>
      </c>
      <c r="E52" s="149">
        <v>9</v>
      </c>
      <c r="F52" s="108">
        <v>2</v>
      </c>
      <c r="G52" s="108">
        <v>2</v>
      </c>
      <c r="H52" s="108">
        <v>2</v>
      </c>
      <c r="I52" s="108">
        <v>3</v>
      </c>
      <c r="X52" s="118"/>
    </row>
    <row r="53" spans="1:24" ht="15">
      <c r="A53" s="74" t="s">
        <v>185</v>
      </c>
      <c r="B53" s="107" t="s">
        <v>200</v>
      </c>
      <c r="C53" s="117">
        <v>3.1</v>
      </c>
      <c r="D53" s="108">
        <v>3</v>
      </c>
      <c r="E53" s="149"/>
      <c r="F53" s="108"/>
      <c r="G53" s="108"/>
      <c r="H53" s="108"/>
      <c r="I53" s="108"/>
      <c r="X53" s="118"/>
    </row>
    <row r="54" spans="1:24" ht="15">
      <c r="A54" s="74" t="s">
        <v>186</v>
      </c>
      <c r="B54" s="107" t="s">
        <v>201</v>
      </c>
      <c r="C54" s="117">
        <v>1.1</v>
      </c>
      <c r="D54" s="108">
        <v>1</v>
      </c>
      <c r="E54" s="149">
        <v>2</v>
      </c>
      <c r="F54" s="108">
        <v>2</v>
      </c>
      <c r="G54" s="108"/>
      <c r="H54" s="108"/>
      <c r="I54" s="108"/>
      <c r="X54" s="118"/>
    </row>
    <row r="55" spans="1:24" ht="24">
      <c r="A55" s="74" t="s">
        <v>187</v>
      </c>
      <c r="B55" s="107" t="s">
        <v>202</v>
      </c>
      <c r="C55" s="117">
        <v>1.4</v>
      </c>
      <c r="D55" s="108">
        <v>2</v>
      </c>
      <c r="E55" s="149">
        <v>2</v>
      </c>
      <c r="F55" s="108">
        <v>1</v>
      </c>
      <c r="G55" s="108"/>
      <c r="H55" s="108">
        <v>1</v>
      </c>
      <c r="I55" s="108"/>
      <c r="X55" s="118"/>
    </row>
    <row r="56" spans="1:24" ht="24">
      <c r="A56" s="74" t="s">
        <v>188</v>
      </c>
      <c r="B56" s="107" t="s">
        <v>203</v>
      </c>
      <c r="C56" s="117">
        <v>4</v>
      </c>
      <c r="D56" s="108">
        <v>4</v>
      </c>
      <c r="E56" s="149"/>
      <c r="F56" s="108"/>
      <c r="G56" s="108"/>
      <c r="H56" s="108"/>
      <c r="I56" s="108"/>
      <c r="X56" s="118"/>
    </row>
    <row r="57" spans="1:24" ht="24">
      <c r="A57" s="74" t="s">
        <v>295</v>
      </c>
      <c r="B57" s="107" t="s">
        <v>204</v>
      </c>
      <c r="C57" s="117">
        <v>4.2</v>
      </c>
      <c r="D57" s="108">
        <v>4</v>
      </c>
      <c r="E57" s="149">
        <v>3</v>
      </c>
      <c r="F57" s="108">
        <v>1</v>
      </c>
      <c r="G57" s="108">
        <v>1</v>
      </c>
      <c r="H57" s="108">
        <v>1</v>
      </c>
      <c r="I57" s="108"/>
      <c r="X57" s="118"/>
    </row>
    <row r="58" spans="1:24" ht="24">
      <c r="A58" s="74" t="s">
        <v>189</v>
      </c>
      <c r="B58" s="107" t="s">
        <v>205</v>
      </c>
      <c r="C58" s="117">
        <v>2.7</v>
      </c>
      <c r="D58" s="108">
        <v>3</v>
      </c>
      <c r="E58" s="149"/>
      <c r="F58" s="108"/>
      <c r="G58" s="108"/>
      <c r="H58" s="108"/>
      <c r="I58" s="108"/>
      <c r="X58" s="118"/>
    </row>
    <row r="59" spans="1:24" ht="15">
      <c r="A59" s="74" t="s">
        <v>190</v>
      </c>
      <c r="B59" s="107" t="s">
        <v>206</v>
      </c>
      <c r="C59" s="117">
        <v>0.2</v>
      </c>
      <c r="D59" s="108">
        <v>1</v>
      </c>
      <c r="E59" s="149">
        <v>1</v>
      </c>
      <c r="F59" s="108">
        <v>1</v>
      </c>
      <c r="G59" s="108"/>
      <c r="H59" s="108"/>
      <c r="I59" s="108"/>
      <c r="X59" s="118"/>
    </row>
    <row r="60" spans="1:24" ht="24">
      <c r="A60" s="74" t="s">
        <v>191</v>
      </c>
      <c r="B60" s="107" t="s">
        <v>207</v>
      </c>
      <c r="C60" s="117">
        <v>1.1</v>
      </c>
      <c r="D60" s="108">
        <v>2</v>
      </c>
      <c r="E60" s="149"/>
      <c r="F60" s="108"/>
      <c r="G60" s="108"/>
      <c r="H60" s="108"/>
      <c r="I60" s="108"/>
      <c r="X60" s="118"/>
    </row>
    <row r="61" spans="1:24" ht="24">
      <c r="A61" s="74" t="s">
        <v>276</v>
      </c>
      <c r="B61" s="107" t="s">
        <v>228</v>
      </c>
      <c r="C61" s="117"/>
      <c r="D61" s="108">
        <v>7</v>
      </c>
      <c r="E61" s="149">
        <v>7</v>
      </c>
      <c r="F61" s="108">
        <v>2</v>
      </c>
      <c r="G61" s="108">
        <v>2</v>
      </c>
      <c r="H61" s="108">
        <v>2</v>
      </c>
      <c r="I61" s="108">
        <v>1</v>
      </c>
      <c r="X61" s="118"/>
    </row>
    <row r="62" spans="1:9" ht="15">
      <c r="A62" s="74" t="s">
        <v>274</v>
      </c>
      <c r="B62" s="107" t="s">
        <v>229</v>
      </c>
      <c r="C62" s="117"/>
      <c r="D62" s="108">
        <v>13</v>
      </c>
      <c r="E62" s="149"/>
      <c r="F62" s="108"/>
      <c r="G62" s="108"/>
      <c r="H62" s="108"/>
      <c r="I62" s="108"/>
    </row>
    <row r="63" spans="1:9" ht="15">
      <c r="A63" s="74" t="s">
        <v>275</v>
      </c>
      <c r="B63" s="107" t="s">
        <v>230</v>
      </c>
      <c r="C63" s="117"/>
      <c r="D63" s="108">
        <v>2</v>
      </c>
      <c r="E63" s="149"/>
      <c r="F63" s="108"/>
      <c r="G63" s="108"/>
      <c r="H63" s="108"/>
      <c r="I63" s="108"/>
    </row>
    <row r="64" spans="1:24" ht="36">
      <c r="A64" s="74" t="s">
        <v>277</v>
      </c>
      <c r="B64" s="107" t="s">
        <v>231</v>
      </c>
      <c r="C64" s="117"/>
      <c r="D64" s="108">
        <v>5</v>
      </c>
      <c r="E64" s="149"/>
      <c r="F64" s="108"/>
      <c r="G64" s="108"/>
      <c r="H64" s="108"/>
      <c r="I64" s="108"/>
      <c r="X64" s="118"/>
    </row>
    <row r="65" spans="1:24" ht="24">
      <c r="A65" s="74" t="s">
        <v>284</v>
      </c>
      <c r="B65" s="107" t="s">
        <v>256</v>
      </c>
      <c r="C65" s="117"/>
      <c r="D65" s="108">
        <v>16</v>
      </c>
      <c r="E65" s="149">
        <v>29</v>
      </c>
      <c r="F65" s="108">
        <v>7</v>
      </c>
      <c r="G65" s="108">
        <v>7</v>
      </c>
      <c r="H65" s="108">
        <v>7</v>
      </c>
      <c r="I65" s="108">
        <v>8</v>
      </c>
      <c r="X65" s="118"/>
    </row>
    <row r="66" spans="1:24" ht="15">
      <c r="A66" s="74" t="s">
        <v>285</v>
      </c>
      <c r="B66" s="107" t="s">
        <v>257</v>
      </c>
      <c r="C66" s="117"/>
      <c r="D66" s="108">
        <v>20</v>
      </c>
      <c r="E66" s="149">
        <v>20</v>
      </c>
      <c r="F66" s="108">
        <v>20</v>
      </c>
      <c r="G66" s="108"/>
      <c r="H66" s="108"/>
      <c r="I66" s="108"/>
      <c r="X66" s="118"/>
    </row>
    <row r="67" spans="1:9" ht="13.5" customHeight="1">
      <c r="A67" s="74" t="s">
        <v>42</v>
      </c>
      <c r="B67" s="107">
        <v>1060</v>
      </c>
      <c r="C67" s="76"/>
      <c r="D67" s="108"/>
      <c r="E67" s="149"/>
      <c r="F67" s="108"/>
      <c r="G67" s="108"/>
      <c r="H67" s="108"/>
      <c r="I67" s="108"/>
    </row>
    <row r="68" spans="1:9" ht="13.5" customHeight="1">
      <c r="A68" s="74" t="s">
        <v>43</v>
      </c>
      <c r="B68" s="107">
        <v>1061</v>
      </c>
      <c r="C68" s="76"/>
      <c r="D68" s="108"/>
      <c r="E68" s="149"/>
      <c r="F68" s="108"/>
      <c r="G68" s="108"/>
      <c r="H68" s="108"/>
      <c r="I68" s="108"/>
    </row>
    <row r="69" spans="1:9" ht="15">
      <c r="A69" s="74" t="s">
        <v>44</v>
      </c>
      <c r="B69" s="107">
        <v>1062</v>
      </c>
      <c r="C69" s="76"/>
      <c r="D69" s="108"/>
      <c r="E69" s="149"/>
      <c r="F69" s="108"/>
      <c r="G69" s="108"/>
      <c r="H69" s="108"/>
      <c r="I69" s="108"/>
    </row>
    <row r="70" spans="1:9" ht="12.75" customHeight="1">
      <c r="A70" s="74" t="s">
        <v>27</v>
      </c>
      <c r="B70" s="107">
        <v>1063</v>
      </c>
      <c r="C70" s="76"/>
      <c r="D70" s="108"/>
      <c r="E70" s="149"/>
      <c r="F70" s="108"/>
      <c r="G70" s="108"/>
      <c r="H70" s="108"/>
      <c r="I70" s="108"/>
    </row>
    <row r="71" spans="1:9" ht="13.5" customHeight="1">
      <c r="A71" s="74" t="s">
        <v>28</v>
      </c>
      <c r="B71" s="107">
        <v>1064</v>
      </c>
      <c r="C71" s="76"/>
      <c r="D71" s="108"/>
      <c r="E71" s="149"/>
      <c r="F71" s="108"/>
      <c r="G71" s="108"/>
      <c r="H71" s="108"/>
      <c r="I71" s="108"/>
    </row>
    <row r="72" spans="1:9" ht="24">
      <c r="A72" s="74" t="s">
        <v>45</v>
      </c>
      <c r="B72" s="107">
        <v>1065</v>
      </c>
      <c r="C72" s="76"/>
      <c r="D72" s="108"/>
      <c r="E72" s="149"/>
      <c r="F72" s="108"/>
      <c r="G72" s="108"/>
      <c r="H72" s="108"/>
      <c r="I72" s="108"/>
    </row>
    <row r="73" spans="1:9" ht="13.5" customHeight="1">
      <c r="A73" s="74" t="s">
        <v>46</v>
      </c>
      <c r="B73" s="107">
        <v>1066</v>
      </c>
      <c r="C73" s="76"/>
      <c r="D73" s="108"/>
      <c r="E73" s="149"/>
      <c r="F73" s="108"/>
      <c r="G73" s="108"/>
      <c r="H73" s="108"/>
      <c r="I73" s="108"/>
    </row>
    <row r="74" spans="1:9" ht="24">
      <c r="A74" s="74" t="s">
        <v>47</v>
      </c>
      <c r="B74" s="107">
        <v>1067</v>
      </c>
      <c r="C74" s="76"/>
      <c r="D74" s="108"/>
      <c r="E74" s="149"/>
      <c r="F74" s="108"/>
      <c r="G74" s="108"/>
      <c r="H74" s="108"/>
      <c r="I74" s="108"/>
    </row>
    <row r="75" spans="1:33" s="115" customFormat="1" ht="24">
      <c r="A75" s="104" t="s">
        <v>260</v>
      </c>
      <c r="B75" s="110">
        <v>1070</v>
      </c>
      <c r="C75" s="111">
        <f>C76+C77+C78</f>
        <v>4379</v>
      </c>
      <c r="D75" s="111">
        <f>D76+D77</f>
        <v>5971</v>
      </c>
      <c r="E75" s="153">
        <f>E76+E77+E78+E79</f>
        <v>8905</v>
      </c>
      <c r="F75" s="153">
        <f>F76+F77+F78+F79</f>
        <v>1753</v>
      </c>
      <c r="G75" s="153">
        <f>G76+G77+G78+G79</f>
        <v>1753</v>
      </c>
      <c r="H75" s="153">
        <f>H76+H77+H78+H79</f>
        <v>2700</v>
      </c>
      <c r="I75" s="153">
        <f>I76+I77+I78+I79</f>
        <v>2699</v>
      </c>
      <c r="J75" s="119"/>
      <c r="K75" s="119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</row>
    <row r="76" spans="1:11" ht="60">
      <c r="A76" s="74" t="s">
        <v>304</v>
      </c>
      <c r="B76" s="107"/>
      <c r="C76" s="116">
        <v>4022</v>
      </c>
      <c r="D76" s="108">
        <v>5879</v>
      </c>
      <c r="E76" s="149">
        <f>1896+6951</f>
        <v>8847</v>
      </c>
      <c r="F76" s="108">
        <v>1738</v>
      </c>
      <c r="G76" s="108">
        <v>1738</v>
      </c>
      <c r="H76" s="108">
        <f>948+1738</f>
        <v>2686</v>
      </c>
      <c r="I76" s="108">
        <f>948+1737</f>
        <v>2685</v>
      </c>
      <c r="J76" s="121"/>
      <c r="K76" s="121"/>
    </row>
    <row r="77" spans="1:11" ht="66" customHeight="1">
      <c r="A77" s="74" t="s">
        <v>173</v>
      </c>
      <c r="B77" s="107"/>
      <c r="C77" s="116">
        <v>357</v>
      </c>
      <c r="D77" s="108">
        <v>92</v>
      </c>
      <c r="E77" s="149">
        <v>21</v>
      </c>
      <c r="F77" s="108">
        <v>5</v>
      </c>
      <c r="G77" s="108">
        <v>5</v>
      </c>
      <c r="H77" s="108">
        <v>5</v>
      </c>
      <c r="I77" s="108">
        <v>6</v>
      </c>
      <c r="J77" s="121"/>
      <c r="K77" s="121"/>
    </row>
    <row r="78" spans="1:11" ht="27.75" customHeight="1">
      <c r="A78" s="140" t="s">
        <v>302</v>
      </c>
      <c r="B78" s="107"/>
      <c r="C78" s="116"/>
      <c r="D78" s="108"/>
      <c r="E78" s="149">
        <v>6</v>
      </c>
      <c r="F78" s="108">
        <v>2</v>
      </c>
      <c r="G78" s="108">
        <v>2</v>
      </c>
      <c r="H78" s="108">
        <v>1</v>
      </c>
      <c r="I78" s="108">
        <v>1</v>
      </c>
      <c r="J78" s="121"/>
      <c r="K78" s="121"/>
    </row>
    <row r="79" spans="1:11" ht="27.75" customHeight="1">
      <c r="A79" s="140" t="s">
        <v>303</v>
      </c>
      <c r="B79" s="107"/>
      <c r="C79" s="116"/>
      <c r="D79" s="108"/>
      <c r="E79" s="149">
        <v>31</v>
      </c>
      <c r="F79" s="108">
        <v>8</v>
      </c>
      <c r="G79" s="108">
        <v>8</v>
      </c>
      <c r="H79" s="108">
        <v>8</v>
      </c>
      <c r="I79" s="108">
        <v>7</v>
      </c>
      <c r="J79" s="121"/>
      <c r="K79" s="121"/>
    </row>
    <row r="80" spans="1:33" s="115" customFormat="1" ht="24">
      <c r="A80" s="122" t="s">
        <v>48</v>
      </c>
      <c r="B80" s="110">
        <v>1080</v>
      </c>
      <c r="C80" s="111">
        <f>C81+C82+C83+C84+C85+C86+C87+C88+C89+C90+C91+C92+C94+C95+C96+C97+C98+C100+C101+C102+C103+C104+C105+C106+C107+C108+C109</f>
        <v>1720</v>
      </c>
      <c r="D80" s="111">
        <f>D81+D82+D83+D84+D85+D86+D87+D88+D89+D90+D91+D92+D94+D95+D96+D97+D98+D99+D100+D101+D102+D103+D104+D105+D106+D107+D108+D109</f>
        <v>1188</v>
      </c>
      <c r="E80" s="153">
        <f>E81+E82+E83+E84+E85+E86+E87+E88+E89+E90+E91+E92+E93+E94+E95+E96+E97+E98+E99+E100+E101+E102+E103+E104+E105+E106+E107+E108+E109+E110+E111</f>
        <v>831</v>
      </c>
      <c r="F80" s="153">
        <f>F81+F82+F83+F84+F85+F86+F87+F88+F89+F90+F91+F92+F93+F94+F95+F96+F97+F98+F99+F100+F101+F102+F103+F104+F105+F106+F107+F108+F109+F110+F111</f>
        <v>214</v>
      </c>
      <c r="G80" s="153">
        <f>G81+G82+G83+G84+G85+G86+G87+G88+G89+G90+G91+G92+G93+G94+G95+G96+G97+G98+G99+G100+G101+G102+G103+G104+G105+G106+G107+G108+G109+G110+G111</f>
        <v>273</v>
      </c>
      <c r="H80" s="153">
        <f>H81+H82+H83+H84+H85+H86+H87+H88+H89+H90+H91+H92+H93+H94+H95+H96+H97+H98+H99+H100+H101+H102+H103+H104+H105+H106+H107+H108+H109+H110+H111</f>
        <v>232</v>
      </c>
      <c r="I80" s="153">
        <f>I81+I82+I83+I84+I85+I86+I87+I88+I89+I90+I91+I92+I93+I94+I95+I96+I97+I98+I99+I100+I101+I102+I103+I104+I105+I106+I107+I108+I109+I110+I111</f>
        <v>112</v>
      </c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</row>
    <row r="81" spans="1:24" ht="24">
      <c r="A81" s="123" t="s">
        <v>208</v>
      </c>
      <c r="B81" s="107" t="s">
        <v>233</v>
      </c>
      <c r="C81" s="116">
        <v>1.1</v>
      </c>
      <c r="D81" s="124">
        <v>1</v>
      </c>
      <c r="E81" s="154"/>
      <c r="F81" s="108"/>
      <c r="G81" s="108"/>
      <c r="H81" s="108"/>
      <c r="I81" s="108"/>
      <c r="X81" s="125"/>
    </row>
    <row r="82" spans="1:24" ht="36">
      <c r="A82" s="123" t="s">
        <v>209</v>
      </c>
      <c r="B82" s="107" t="s">
        <v>234</v>
      </c>
      <c r="C82" s="116">
        <v>1.2</v>
      </c>
      <c r="D82" s="108">
        <v>11</v>
      </c>
      <c r="E82" s="149">
        <v>6</v>
      </c>
      <c r="F82" s="108">
        <v>2</v>
      </c>
      <c r="G82" s="108">
        <v>2</v>
      </c>
      <c r="H82" s="108">
        <v>1</v>
      </c>
      <c r="I82" s="108">
        <v>1</v>
      </c>
      <c r="X82" s="125"/>
    </row>
    <row r="83" spans="1:24" ht="24">
      <c r="A83" s="123" t="s">
        <v>210</v>
      </c>
      <c r="B83" s="107" t="s">
        <v>235</v>
      </c>
      <c r="C83" s="116">
        <v>17.1</v>
      </c>
      <c r="D83" s="108">
        <v>18</v>
      </c>
      <c r="E83" s="149"/>
      <c r="F83" s="108"/>
      <c r="G83" s="108"/>
      <c r="H83" s="108"/>
      <c r="I83" s="108"/>
      <c r="X83" s="125"/>
    </row>
    <row r="84" spans="1:24" ht="15">
      <c r="A84" s="123" t="s">
        <v>211</v>
      </c>
      <c r="B84" s="107" t="s">
        <v>236</v>
      </c>
      <c r="C84" s="116">
        <v>3</v>
      </c>
      <c r="D84" s="108">
        <v>3</v>
      </c>
      <c r="E84" s="149">
        <v>2</v>
      </c>
      <c r="F84" s="108">
        <v>2</v>
      </c>
      <c r="G84" s="108"/>
      <c r="H84" s="108"/>
      <c r="I84" s="108"/>
      <c r="X84" s="125"/>
    </row>
    <row r="85" spans="1:9" ht="36">
      <c r="A85" s="123" t="s">
        <v>212</v>
      </c>
      <c r="B85" s="107" t="s">
        <v>237</v>
      </c>
      <c r="C85" s="116">
        <v>6</v>
      </c>
      <c r="D85" s="108"/>
      <c r="E85" s="149"/>
      <c r="F85" s="108"/>
      <c r="G85" s="108"/>
      <c r="H85" s="108"/>
      <c r="I85" s="108"/>
    </row>
    <row r="86" spans="1:24" ht="36">
      <c r="A86" s="123" t="s">
        <v>232</v>
      </c>
      <c r="B86" s="107" t="s">
        <v>238</v>
      </c>
      <c r="C86" s="116">
        <v>3.1</v>
      </c>
      <c r="D86" s="108">
        <v>7</v>
      </c>
      <c r="E86" s="149">
        <v>7</v>
      </c>
      <c r="F86" s="108">
        <v>2</v>
      </c>
      <c r="G86" s="108">
        <v>2</v>
      </c>
      <c r="H86" s="108">
        <v>2</v>
      </c>
      <c r="I86" s="108">
        <v>1</v>
      </c>
      <c r="X86" s="125"/>
    </row>
    <row r="87" spans="1:24" ht="48">
      <c r="A87" s="123" t="s">
        <v>213</v>
      </c>
      <c r="B87" s="107" t="s">
        <v>239</v>
      </c>
      <c r="C87" s="116">
        <v>130</v>
      </c>
      <c r="D87" s="108">
        <v>173</v>
      </c>
      <c r="E87" s="149">
        <v>197</v>
      </c>
      <c r="F87" s="108"/>
      <c r="G87" s="108">
        <v>197</v>
      </c>
      <c r="H87" s="108"/>
      <c r="I87" s="108"/>
      <c r="X87" s="125"/>
    </row>
    <row r="88" spans="1:24" ht="24">
      <c r="A88" s="123" t="s">
        <v>214</v>
      </c>
      <c r="B88" s="107" t="s">
        <v>240</v>
      </c>
      <c r="C88" s="116">
        <v>11.6</v>
      </c>
      <c r="D88" s="108">
        <v>14</v>
      </c>
      <c r="E88" s="149">
        <v>15</v>
      </c>
      <c r="F88" s="108"/>
      <c r="G88" s="108">
        <v>15</v>
      </c>
      <c r="H88" s="108"/>
      <c r="I88" s="108"/>
      <c r="X88" s="125"/>
    </row>
    <row r="89" spans="1:9" ht="21.75" customHeight="1">
      <c r="A89" s="123" t="s">
        <v>215</v>
      </c>
      <c r="B89" s="107" t="s">
        <v>241</v>
      </c>
      <c r="C89" s="116">
        <v>0.5</v>
      </c>
      <c r="D89" s="108"/>
      <c r="E89" s="149">
        <v>9</v>
      </c>
      <c r="F89" s="108">
        <v>2</v>
      </c>
      <c r="G89" s="108">
        <v>2</v>
      </c>
      <c r="H89" s="108">
        <v>2</v>
      </c>
      <c r="I89" s="108">
        <v>3</v>
      </c>
    </row>
    <row r="90" spans="1:9" ht="37.5" customHeight="1">
      <c r="A90" s="123" t="s">
        <v>216</v>
      </c>
      <c r="B90" s="107" t="s">
        <v>242</v>
      </c>
      <c r="C90" s="116">
        <v>0.4</v>
      </c>
      <c r="D90" s="108">
        <v>1</v>
      </c>
      <c r="E90" s="149">
        <v>1</v>
      </c>
      <c r="F90" s="108">
        <v>1</v>
      </c>
      <c r="G90" s="108"/>
      <c r="H90" s="108"/>
      <c r="I90" s="108"/>
    </row>
    <row r="91" spans="1:24" ht="15">
      <c r="A91" s="123" t="s">
        <v>217</v>
      </c>
      <c r="B91" s="107" t="s">
        <v>243</v>
      </c>
      <c r="C91" s="116">
        <v>67.4</v>
      </c>
      <c r="D91" s="108">
        <v>62</v>
      </c>
      <c r="E91" s="149">
        <v>25</v>
      </c>
      <c r="F91" s="108">
        <v>6</v>
      </c>
      <c r="G91" s="108">
        <v>6</v>
      </c>
      <c r="H91" s="108">
        <v>6</v>
      </c>
      <c r="I91" s="108">
        <v>7</v>
      </c>
      <c r="X91" s="125"/>
    </row>
    <row r="92" spans="1:24" ht="27" customHeight="1">
      <c r="A92" s="123" t="s">
        <v>218</v>
      </c>
      <c r="B92" s="107" t="s">
        <v>244</v>
      </c>
      <c r="C92" s="116">
        <v>112.6</v>
      </c>
      <c r="D92" s="108">
        <v>93</v>
      </c>
      <c r="E92" s="149">
        <f>8+37</f>
        <v>45</v>
      </c>
      <c r="F92" s="108">
        <v>9</v>
      </c>
      <c r="G92" s="108">
        <v>9</v>
      </c>
      <c r="H92" s="108">
        <f>4+9</f>
        <v>13</v>
      </c>
      <c r="I92" s="108">
        <f>4+10</f>
        <v>14</v>
      </c>
      <c r="X92" s="125"/>
    </row>
    <row r="93" spans="1:24" ht="27" customHeight="1">
      <c r="A93" s="123" t="s">
        <v>293</v>
      </c>
      <c r="B93" s="107" t="s">
        <v>245</v>
      </c>
      <c r="C93" s="116"/>
      <c r="D93" s="108"/>
      <c r="E93" s="149">
        <v>69</v>
      </c>
      <c r="F93" s="108">
        <v>17</v>
      </c>
      <c r="G93" s="108">
        <v>17</v>
      </c>
      <c r="H93" s="108">
        <v>17</v>
      </c>
      <c r="I93" s="108">
        <v>18</v>
      </c>
      <c r="X93" s="125"/>
    </row>
    <row r="94" spans="1:20" ht="15">
      <c r="A94" s="123" t="s">
        <v>219</v>
      </c>
      <c r="B94" s="107" t="s">
        <v>246</v>
      </c>
      <c r="C94" s="116">
        <v>15.5</v>
      </c>
      <c r="D94" s="108">
        <v>28</v>
      </c>
      <c r="E94" s="149">
        <v>22</v>
      </c>
      <c r="F94" s="108"/>
      <c r="G94" s="108">
        <v>22</v>
      </c>
      <c r="H94" s="108"/>
      <c r="I94" s="108"/>
      <c r="J94" s="121"/>
      <c r="K94" s="121"/>
      <c r="L94" s="121"/>
      <c r="M94" s="121"/>
      <c r="N94" s="121"/>
      <c r="P94" s="121"/>
      <c r="Q94" s="121"/>
      <c r="R94" s="121"/>
      <c r="S94" s="121"/>
      <c r="T94" s="121"/>
    </row>
    <row r="95" spans="1:20" ht="21.75" customHeight="1">
      <c r="A95" s="123" t="s">
        <v>220</v>
      </c>
      <c r="B95" s="107" t="s">
        <v>247</v>
      </c>
      <c r="C95" s="116">
        <v>3.2</v>
      </c>
      <c r="D95" s="108">
        <v>4</v>
      </c>
      <c r="E95" s="149"/>
      <c r="F95" s="108"/>
      <c r="G95" s="108"/>
      <c r="H95" s="108"/>
      <c r="I95" s="108"/>
      <c r="J95" s="121"/>
      <c r="K95" s="121"/>
      <c r="L95" s="121"/>
      <c r="M95" s="121"/>
      <c r="N95" s="121"/>
      <c r="P95" s="121"/>
      <c r="Q95" s="121"/>
      <c r="R95" s="121"/>
      <c r="S95" s="121"/>
      <c r="T95" s="121"/>
    </row>
    <row r="96" spans="1:21" ht="15">
      <c r="A96" s="123" t="s">
        <v>221</v>
      </c>
      <c r="B96" s="107" t="s">
        <v>248</v>
      </c>
      <c r="C96" s="116">
        <v>4.8</v>
      </c>
      <c r="D96" s="108"/>
      <c r="E96" s="149"/>
      <c r="F96" s="108"/>
      <c r="G96" s="108"/>
      <c r="H96" s="108"/>
      <c r="I96" s="108"/>
      <c r="J96" s="121"/>
      <c r="K96" s="121"/>
      <c r="L96" s="121"/>
      <c r="M96" s="121"/>
      <c r="N96" s="121"/>
      <c r="P96" s="121"/>
      <c r="Q96" s="121"/>
      <c r="R96" s="121"/>
      <c r="S96" s="121"/>
      <c r="T96" s="121"/>
      <c r="U96" s="125"/>
    </row>
    <row r="97" spans="1:20" ht="15">
      <c r="A97" s="123" t="s">
        <v>222</v>
      </c>
      <c r="B97" s="107" t="s">
        <v>249</v>
      </c>
      <c r="C97" s="116">
        <v>28.1</v>
      </c>
      <c r="D97" s="108">
        <v>2</v>
      </c>
      <c r="E97" s="149"/>
      <c r="F97" s="108"/>
      <c r="G97" s="108"/>
      <c r="H97" s="108"/>
      <c r="I97" s="108"/>
      <c r="J97" s="121"/>
      <c r="K97" s="121"/>
      <c r="L97" s="121"/>
      <c r="M97" s="121"/>
      <c r="N97" s="121"/>
      <c r="P97" s="121"/>
      <c r="Q97" s="121"/>
      <c r="R97" s="121"/>
      <c r="S97" s="121"/>
      <c r="T97" s="121"/>
    </row>
    <row r="98" spans="1:20" ht="15">
      <c r="A98" s="123" t="s">
        <v>223</v>
      </c>
      <c r="B98" s="107" t="s">
        <v>250</v>
      </c>
      <c r="C98" s="116">
        <v>56</v>
      </c>
      <c r="D98" s="108">
        <v>138</v>
      </c>
      <c r="E98" s="149"/>
      <c r="F98" s="108"/>
      <c r="G98" s="108"/>
      <c r="H98" s="108"/>
      <c r="I98" s="108"/>
      <c r="J98" s="121"/>
      <c r="K98" s="121"/>
      <c r="L98" s="121"/>
      <c r="M98" s="121"/>
      <c r="N98" s="121"/>
      <c r="P98" s="121"/>
      <c r="Q98" s="121"/>
      <c r="R98" s="121"/>
      <c r="S98" s="121"/>
      <c r="T98" s="121"/>
    </row>
    <row r="99" spans="1:20" ht="15">
      <c r="A99" s="123" t="s">
        <v>282</v>
      </c>
      <c r="B99" s="107" t="s">
        <v>251</v>
      </c>
      <c r="C99" s="116"/>
      <c r="D99" s="108">
        <v>116</v>
      </c>
      <c r="E99" s="149"/>
      <c r="F99" s="108"/>
      <c r="G99" s="108"/>
      <c r="H99" s="108"/>
      <c r="I99" s="108"/>
      <c r="J99" s="121"/>
      <c r="K99" s="121"/>
      <c r="L99" s="121"/>
      <c r="M99" s="121"/>
      <c r="N99" s="121"/>
      <c r="P99" s="121"/>
      <c r="Q99" s="121"/>
      <c r="R99" s="121"/>
      <c r="S99" s="121"/>
      <c r="T99" s="121"/>
    </row>
    <row r="100" spans="1:20" ht="15">
      <c r="A100" s="123" t="s">
        <v>224</v>
      </c>
      <c r="B100" s="107" t="s">
        <v>252</v>
      </c>
      <c r="C100" s="116">
        <v>85.4</v>
      </c>
      <c r="D100" s="108"/>
      <c r="E100" s="149"/>
      <c r="F100" s="108"/>
      <c r="G100" s="108"/>
      <c r="H100" s="108"/>
      <c r="I100" s="108"/>
      <c r="J100" s="121"/>
      <c r="K100" s="121"/>
      <c r="L100" s="121"/>
      <c r="M100" s="121"/>
      <c r="N100" s="121"/>
      <c r="P100" s="121"/>
      <c r="Q100" s="121"/>
      <c r="R100" s="121"/>
      <c r="S100" s="121"/>
      <c r="T100" s="121"/>
    </row>
    <row r="101" spans="1:20" ht="15">
      <c r="A101" s="123" t="s">
        <v>225</v>
      </c>
      <c r="B101" s="107" t="s">
        <v>253</v>
      </c>
      <c r="C101" s="116">
        <v>45</v>
      </c>
      <c r="D101" s="108">
        <v>58</v>
      </c>
      <c r="E101" s="149">
        <v>132</v>
      </c>
      <c r="F101" s="108">
        <v>104</v>
      </c>
      <c r="G101" s="108"/>
      <c r="H101" s="108">
        <v>28</v>
      </c>
      <c r="I101" s="108"/>
      <c r="J101" s="121"/>
      <c r="K101" s="121"/>
      <c r="L101" s="121"/>
      <c r="M101" s="121"/>
      <c r="N101" s="121"/>
      <c r="P101" s="121"/>
      <c r="Q101" s="121"/>
      <c r="R101" s="121"/>
      <c r="S101" s="121"/>
      <c r="T101" s="121"/>
    </row>
    <row r="102" spans="1:20" ht="27" customHeight="1">
      <c r="A102" s="123" t="s">
        <v>226</v>
      </c>
      <c r="B102" s="107" t="s">
        <v>254</v>
      </c>
      <c r="C102" s="116">
        <v>1121</v>
      </c>
      <c r="D102" s="108">
        <v>452</v>
      </c>
      <c r="E102" s="149">
        <v>107</v>
      </c>
      <c r="F102" s="108">
        <v>24</v>
      </c>
      <c r="G102" s="108"/>
      <c r="H102" s="108">
        <v>83</v>
      </c>
      <c r="I102" s="108"/>
      <c r="J102" s="121"/>
      <c r="K102" s="121"/>
      <c r="L102" s="121"/>
      <c r="M102" s="121"/>
      <c r="N102" s="121"/>
      <c r="P102" s="121"/>
      <c r="Q102" s="121"/>
      <c r="R102" s="121"/>
      <c r="S102" s="121"/>
      <c r="T102" s="121"/>
    </row>
    <row r="103" spans="1:20" ht="15">
      <c r="A103" s="123" t="s">
        <v>227</v>
      </c>
      <c r="B103" s="107" t="s">
        <v>255</v>
      </c>
      <c r="C103" s="116">
        <v>7</v>
      </c>
      <c r="D103" s="108">
        <v>7</v>
      </c>
      <c r="E103" s="149"/>
      <c r="F103" s="108"/>
      <c r="G103" s="108"/>
      <c r="H103" s="108"/>
      <c r="I103" s="108"/>
      <c r="J103" s="121"/>
      <c r="K103" s="121"/>
      <c r="L103" s="121"/>
      <c r="M103" s="121"/>
      <c r="N103" s="121"/>
      <c r="P103" s="121"/>
      <c r="Q103" s="121"/>
      <c r="R103" s="121"/>
      <c r="S103" s="121"/>
      <c r="T103" s="121"/>
    </row>
    <row r="104" spans="1:14" ht="27.75" customHeight="1">
      <c r="A104" s="123" t="s">
        <v>296</v>
      </c>
      <c r="B104" s="107" t="s">
        <v>278</v>
      </c>
      <c r="C104" s="116"/>
      <c r="D104" s="108"/>
      <c r="E104" s="149">
        <v>1</v>
      </c>
      <c r="F104" s="108">
        <v>1</v>
      </c>
      <c r="G104" s="108"/>
      <c r="H104" s="108"/>
      <c r="I104" s="108"/>
      <c r="J104" s="125"/>
      <c r="K104" s="125"/>
      <c r="L104" s="125"/>
      <c r="M104" s="125"/>
      <c r="N104" s="125"/>
    </row>
    <row r="105" spans="1:9" ht="36">
      <c r="A105" s="123" t="s">
        <v>297</v>
      </c>
      <c r="B105" s="107" t="s">
        <v>279</v>
      </c>
      <c r="C105" s="116"/>
      <c r="D105" s="108"/>
      <c r="E105" s="149">
        <v>2</v>
      </c>
      <c r="F105" s="108">
        <v>2</v>
      </c>
      <c r="G105" s="108"/>
      <c r="H105" s="108"/>
      <c r="I105" s="108"/>
    </row>
    <row r="106" spans="1:9" ht="36">
      <c r="A106" s="123" t="s">
        <v>298</v>
      </c>
      <c r="B106" s="107" t="s">
        <v>280</v>
      </c>
      <c r="C106" s="116"/>
      <c r="D106" s="108"/>
      <c r="E106" s="149">
        <v>1</v>
      </c>
      <c r="F106" s="108">
        <v>1</v>
      </c>
      <c r="G106" s="108"/>
      <c r="H106" s="108"/>
      <c r="I106" s="108"/>
    </row>
    <row r="107" spans="1:9" ht="48">
      <c r="A107" s="123" t="s">
        <v>299</v>
      </c>
      <c r="B107" s="107" t="s">
        <v>281</v>
      </c>
      <c r="C107" s="116"/>
      <c r="D107" s="108"/>
      <c r="E107" s="149">
        <v>6</v>
      </c>
      <c r="F107" s="108">
        <v>6</v>
      </c>
      <c r="G107" s="108"/>
      <c r="H107" s="108"/>
      <c r="I107" s="108"/>
    </row>
    <row r="108" spans="1:9" ht="24">
      <c r="A108" s="123" t="s">
        <v>300</v>
      </c>
      <c r="B108" s="107" t="s">
        <v>283</v>
      </c>
      <c r="C108" s="116"/>
      <c r="D108" s="108"/>
      <c r="E108" s="149">
        <v>33</v>
      </c>
      <c r="F108" s="108">
        <v>33</v>
      </c>
      <c r="G108" s="108"/>
      <c r="H108" s="108"/>
      <c r="I108" s="108"/>
    </row>
    <row r="109" spans="1:9" ht="24">
      <c r="A109" s="123" t="s">
        <v>301</v>
      </c>
      <c r="B109" s="107" t="s">
        <v>294</v>
      </c>
      <c r="C109" s="116"/>
      <c r="D109" s="108"/>
      <c r="E109" s="149">
        <v>5</v>
      </c>
      <c r="F109" s="108">
        <v>2</v>
      </c>
      <c r="G109" s="108">
        <v>1</v>
      </c>
      <c r="H109" s="108">
        <v>1</v>
      </c>
      <c r="I109" s="108">
        <v>1</v>
      </c>
    </row>
    <row r="110" spans="1:9" ht="15">
      <c r="A110" s="123" t="s">
        <v>305</v>
      </c>
      <c r="B110" s="107" t="s">
        <v>306</v>
      </c>
      <c r="C110" s="116"/>
      <c r="D110" s="108"/>
      <c r="E110" s="149">
        <v>135</v>
      </c>
      <c r="F110" s="108"/>
      <c r="G110" s="108"/>
      <c r="H110" s="108">
        <v>68</v>
      </c>
      <c r="I110" s="108">
        <v>67</v>
      </c>
    </row>
    <row r="111" spans="1:9" ht="24">
      <c r="A111" s="123" t="s">
        <v>308</v>
      </c>
      <c r="B111" s="107" t="s">
        <v>307</v>
      </c>
      <c r="C111" s="116"/>
      <c r="D111" s="108"/>
      <c r="E111" s="149">
        <v>11</v>
      </c>
      <c r="F111" s="108"/>
      <c r="G111" s="108"/>
      <c r="H111" s="108">
        <v>11</v>
      </c>
      <c r="I111" s="108"/>
    </row>
    <row r="112" spans="1:9" ht="24">
      <c r="A112" s="104" t="s">
        <v>49</v>
      </c>
      <c r="B112" s="110">
        <v>1100</v>
      </c>
      <c r="C112" s="111">
        <f aca="true" t="shared" si="4" ref="C112:I112">C113+C117+C119-C114-C118-C120</f>
        <v>0</v>
      </c>
      <c r="D112" s="111">
        <f t="shared" si="4"/>
        <v>0</v>
      </c>
      <c r="E112" s="153">
        <f t="shared" si="4"/>
        <v>0</v>
      </c>
      <c r="F112" s="111">
        <f t="shared" si="4"/>
        <v>0</v>
      </c>
      <c r="G112" s="111">
        <f t="shared" si="4"/>
        <v>0</v>
      </c>
      <c r="H112" s="111">
        <f t="shared" si="4"/>
        <v>0</v>
      </c>
      <c r="I112" s="111">
        <f t="shared" si="4"/>
        <v>0</v>
      </c>
    </row>
    <row r="113" spans="1:9" ht="24">
      <c r="A113" s="74" t="s">
        <v>50</v>
      </c>
      <c r="B113" s="107">
        <v>1110</v>
      </c>
      <c r="C113" s="120"/>
      <c r="D113" s="116"/>
      <c r="E113" s="149"/>
      <c r="F113" s="108"/>
      <c r="G113" s="108"/>
      <c r="H113" s="108"/>
      <c r="I113" s="108"/>
    </row>
    <row r="114" spans="1:9" ht="24">
      <c r="A114" s="74" t="s">
        <v>51</v>
      </c>
      <c r="B114" s="107">
        <v>1120</v>
      </c>
      <c r="C114" s="120"/>
      <c r="D114" s="116"/>
      <c r="E114" s="149"/>
      <c r="F114" s="108"/>
      <c r="G114" s="108"/>
      <c r="H114" s="108"/>
      <c r="I114" s="108"/>
    </row>
    <row r="115" spans="1:9" ht="7.5" customHeight="1" hidden="1">
      <c r="A115" s="74"/>
      <c r="B115" s="107"/>
      <c r="C115" s="120"/>
      <c r="D115" s="116"/>
      <c r="E115" s="149"/>
      <c r="F115" s="108"/>
      <c r="G115" s="108"/>
      <c r="H115" s="108"/>
      <c r="I115" s="108"/>
    </row>
    <row r="116" spans="1:9" ht="8.25" customHeight="1" hidden="1">
      <c r="A116" s="74"/>
      <c r="B116" s="107"/>
      <c r="C116" s="120"/>
      <c r="D116" s="116"/>
      <c r="E116" s="149"/>
      <c r="F116" s="108"/>
      <c r="G116" s="108"/>
      <c r="H116" s="108"/>
      <c r="I116" s="108"/>
    </row>
    <row r="117" spans="1:9" ht="24">
      <c r="A117" s="74" t="s">
        <v>52</v>
      </c>
      <c r="B117" s="107">
        <v>1130</v>
      </c>
      <c r="C117" s="120"/>
      <c r="D117" s="116"/>
      <c r="E117" s="149"/>
      <c r="F117" s="108"/>
      <c r="G117" s="108"/>
      <c r="H117" s="108"/>
      <c r="I117" s="108"/>
    </row>
    <row r="118" spans="1:9" ht="27" customHeight="1">
      <c r="A118" s="74" t="s">
        <v>53</v>
      </c>
      <c r="B118" s="107">
        <v>1140</v>
      </c>
      <c r="C118" s="120"/>
      <c r="D118" s="116"/>
      <c r="E118" s="149"/>
      <c r="F118" s="108"/>
      <c r="G118" s="108"/>
      <c r="H118" s="108"/>
      <c r="I118" s="108"/>
    </row>
    <row r="119" spans="1:9" ht="15">
      <c r="A119" s="74" t="s">
        <v>159</v>
      </c>
      <c r="B119" s="107">
        <v>1150</v>
      </c>
      <c r="C119" s="120"/>
      <c r="D119" s="116"/>
      <c r="E119" s="149"/>
      <c r="F119" s="108"/>
      <c r="G119" s="108"/>
      <c r="H119" s="108"/>
      <c r="I119" s="108"/>
    </row>
    <row r="120" spans="1:9" ht="15">
      <c r="A120" s="74" t="s">
        <v>18</v>
      </c>
      <c r="B120" s="107">
        <v>1160</v>
      </c>
      <c r="C120" s="120"/>
      <c r="D120" s="116"/>
      <c r="E120" s="149"/>
      <c r="F120" s="108"/>
      <c r="G120" s="108"/>
      <c r="H120" s="108"/>
      <c r="I120" s="108"/>
    </row>
    <row r="121" spans="1:9" ht="24">
      <c r="A121" s="104" t="s">
        <v>54</v>
      </c>
      <c r="B121" s="110">
        <v>1170</v>
      </c>
      <c r="C121" s="111">
        <f aca="true" t="shared" si="5" ref="C121:I121">C75-C80-C22</f>
        <v>0</v>
      </c>
      <c r="D121" s="111">
        <f t="shared" si="5"/>
        <v>0</v>
      </c>
      <c r="E121" s="153">
        <f t="shared" si="5"/>
        <v>0</v>
      </c>
      <c r="F121" s="111">
        <f t="shared" si="5"/>
        <v>-63</v>
      </c>
      <c r="G121" s="111">
        <f t="shared" si="5"/>
        <v>-98</v>
      </c>
      <c r="H121" s="111">
        <f t="shared" si="5"/>
        <v>18</v>
      </c>
      <c r="I121" s="111">
        <f t="shared" si="5"/>
        <v>143</v>
      </c>
    </row>
    <row r="122" spans="1:9" ht="15">
      <c r="A122" s="74" t="s">
        <v>55</v>
      </c>
      <c r="B122" s="41">
        <v>1180</v>
      </c>
      <c r="C122" s="116"/>
      <c r="D122" s="116"/>
      <c r="E122" s="149"/>
      <c r="F122" s="108"/>
      <c r="G122" s="108"/>
      <c r="H122" s="108"/>
      <c r="I122" s="108"/>
    </row>
    <row r="123" spans="1:9" ht="15">
      <c r="A123" s="74" t="s">
        <v>56</v>
      </c>
      <c r="B123" s="41">
        <v>1181</v>
      </c>
      <c r="C123" s="116"/>
      <c r="D123" s="116"/>
      <c r="E123" s="149"/>
      <c r="F123" s="108"/>
      <c r="G123" s="108"/>
      <c r="H123" s="108"/>
      <c r="I123" s="108"/>
    </row>
    <row r="124" spans="1:9" ht="24">
      <c r="A124" s="104" t="s">
        <v>57</v>
      </c>
      <c r="B124" s="110">
        <v>1200</v>
      </c>
      <c r="C124" s="113"/>
      <c r="D124" s="113"/>
      <c r="E124" s="153"/>
      <c r="F124" s="111"/>
      <c r="G124" s="111"/>
      <c r="H124" s="111"/>
      <c r="I124" s="111"/>
    </row>
    <row r="125" spans="1:9" ht="15">
      <c r="A125" s="74" t="s">
        <v>58</v>
      </c>
      <c r="B125" s="77">
        <v>1201</v>
      </c>
      <c r="C125" s="116"/>
      <c r="D125" s="116"/>
      <c r="E125" s="149"/>
      <c r="F125" s="108"/>
      <c r="G125" s="108"/>
      <c r="H125" s="108"/>
      <c r="I125" s="108"/>
    </row>
    <row r="126" spans="1:9" ht="15">
      <c r="A126" s="74" t="s">
        <v>59</v>
      </c>
      <c r="B126" s="77">
        <v>1202</v>
      </c>
      <c r="C126" s="116"/>
      <c r="D126" s="116"/>
      <c r="E126" s="149"/>
      <c r="F126" s="108">
        <f>F127-F128</f>
        <v>-63</v>
      </c>
      <c r="G126" s="108">
        <f>G127-G128</f>
        <v>-98</v>
      </c>
      <c r="H126" s="108">
        <f>H127-H128</f>
        <v>18</v>
      </c>
      <c r="I126" s="108">
        <f>I127-I128</f>
        <v>143</v>
      </c>
    </row>
    <row r="127" spans="1:9" ht="15">
      <c r="A127" s="104" t="s">
        <v>60</v>
      </c>
      <c r="B127" s="107">
        <v>1210</v>
      </c>
      <c r="C127" s="112">
        <f aca="true" t="shared" si="6" ref="C127:I127">C112+C75</f>
        <v>4379</v>
      </c>
      <c r="D127" s="113">
        <f t="shared" si="6"/>
        <v>5971</v>
      </c>
      <c r="E127" s="153">
        <f t="shared" si="6"/>
        <v>8905</v>
      </c>
      <c r="F127" s="153">
        <f t="shared" si="6"/>
        <v>1753</v>
      </c>
      <c r="G127" s="153">
        <f t="shared" si="6"/>
        <v>1753</v>
      </c>
      <c r="H127" s="153">
        <f t="shared" si="6"/>
        <v>2700</v>
      </c>
      <c r="I127" s="153">
        <f t="shared" si="6"/>
        <v>2699</v>
      </c>
    </row>
    <row r="128" spans="1:9" ht="15">
      <c r="A128" s="104" t="s">
        <v>61</v>
      </c>
      <c r="B128" s="107">
        <v>1220</v>
      </c>
      <c r="C128" s="112">
        <f aca="true" t="shared" si="7" ref="C128:I128">C22+C80</f>
        <v>4379</v>
      </c>
      <c r="D128" s="113">
        <f t="shared" si="7"/>
        <v>5971</v>
      </c>
      <c r="E128" s="153">
        <f t="shared" si="7"/>
        <v>8905</v>
      </c>
      <c r="F128" s="153">
        <f t="shared" si="7"/>
        <v>1816</v>
      </c>
      <c r="G128" s="153">
        <f t="shared" si="7"/>
        <v>1851</v>
      </c>
      <c r="H128" s="153">
        <f t="shared" si="7"/>
        <v>2682</v>
      </c>
      <c r="I128" s="153">
        <f t="shared" si="7"/>
        <v>2556</v>
      </c>
    </row>
    <row r="129" spans="1:9" ht="14.25" customHeight="1">
      <c r="A129" s="196" t="s">
        <v>160</v>
      </c>
      <c r="B129" s="196"/>
      <c r="C129" s="196"/>
      <c r="D129" s="196"/>
      <c r="E129" s="196"/>
      <c r="F129" s="196"/>
      <c r="G129" s="196"/>
      <c r="H129" s="196"/>
      <c r="I129" s="196"/>
    </row>
    <row r="130" spans="1:9" ht="15">
      <c r="A130" s="74" t="s">
        <v>261</v>
      </c>
      <c r="B130" s="107">
        <v>1300</v>
      </c>
      <c r="C130" s="75">
        <f aca="true" t="shared" si="8" ref="C130:I130">C131+C132</f>
        <v>248</v>
      </c>
      <c r="D130" s="89">
        <f>D131+D132</f>
        <v>1096</v>
      </c>
      <c r="E130" s="155">
        <f t="shared" si="8"/>
        <v>2434</v>
      </c>
      <c r="F130" s="89">
        <f t="shared" si="8"/>
        <v>277</v>
      </c>
      <c r="G130" s="89">
        <f t="shared" si="8"/>
        <v>253</v>
      </c>
      <c r="H130" s="89">
        <f t="shared" si="8"/>
        <v>954</v>
      </c>
      <c r="I130" s="89">
        <f t="shared" si="8"/>
        <v>950</v>
      </c>
    </row>
    <row r="131" spans="1:9" ht="24">
      <c r="A131" s="74" t="s">
        <v>161</v>
      </c>
      <c r="B131" s="126">
        <v>1301</v>
      </c>
      <c r="C131" s="75">
        <f aca="true" t="shared" si="9" ref="C131:I131">C45</f>
        <v>98</v>
      </c>
      <c r="D131" s="127">
        <f t="shared" si="9"/>
        <v>300</v>
      </c>
      <c r="E131" s="156">
        <f t="shared" si="9"/>
        <v>1660</v>
      </c>
      <c r="F131" s="127">
        <f t="shared" si="9"/>
        <v>89</v>
      </c>
      <c r="G131" s="127">
        <f t="shared" si="9"/>
        <v>89</v>
      </c>
      <c r="H131" s="127">
        <f t="shared" si="9"/>
        <v>741</v>
      </c>
      <c r="I131" s="127">
        <f t="shared" si="9"/>
        <v>741</v>
      </c>
    </row>
    <row r="132" spans="1:9" ht="48">
      <c r="A132" s="74" t="s">
        <v>262</v>
      </c>
      <c r="B132" s="126">
        <v>1302</v>
      </c>
      <c r="C132" s="75">
        <v>150</v>
      </c>
      <c r="D132" s="127">
        <f>D44-D45</f>
        <v>796</v>
      </c>
      <c r="E132" s="156">
        <f>E44+E28-E45</f>
        <v>774</v>
      </c>
      <c r="F132" s="156">
        <f>F44+F28-F45</f>
        <v>188</v>
      </c>
      <c r="G132" s="156">
        <f>G44+G28-G45</f>
        <v>164</v>
      </c>
      <c r="H132" s="156">
        <f>H44+H28-H45</f>
        <v>213</v>
      </c>
      <c r="I132" s="156">
        <f>I44+I28-I45</f>
        <v>209</v>
      </c>
    </row>
    <row r="133" spans="1:9" ht="15">
      <c r="A133" s="74" t="s">
        <v>14</v>
      </c>
      <c r="B133" s="128">
        <v>1310</v>
      </c>
      <c r="C133" s="76">
        <v>1684</v>
      </c>
      <c r="D133" s="89">
        <f aca="true" t="shared" si="10" ref="D133:I135">D30</f>
        <v>2947</v>
      </c>
      <c r="E133" s="155">
        <f t="shared" si="10"/>
        <v>4606</v>
      </c>
      <c r="F133" s="89">
        <f t="shared" si="10"/>
        <v>1082</v>
      </c>
      <c r="G133" s="89">
        <f t="shared" si="10"/>
        <v>1082</v>
      </c>
      <c r="H133" s="89">
        <f t="shared" si="10"/>
        <v>1222</v>
      </c>
      <c r="I133" s="89">
        <f t="shared" si="10"/>
        <v>1220</v>
      </c>
    </row>
    <row r="134" spans="1:9" ht="15">
      <c r="A134" s="74" t="s">
        <v>15</v>
      </c>
      <c r="B134" s="128">
        <v>1320</v>
      </c>
      <c r="C134" s="76">
        <v>370</v>
      </c>
      <c r="D134" s="89">
        <f t="shared" si="10"/>
        <v>648</v>
      </c>
      <c r="E134" s="155">
        <f t="shared" si="10"/>
        <v>1013</v>
      </c>
      <c r="F134" s="89">
        <f t="shared" si="10"/>
        <v>238</v>
      </c>
      <c r="G134" s="89">
        <f t="shared" si="10"/>
        <v>238</v>
      </c>
      <c r="H134" s="89">
        <f t="shared" si="10"/>
        <v>269</v>
      </c>
      <c r="I134" s="89">
        <f t="shared" si="10"/>
        <v>268</v>
      </c>
    </row>
    <row r="135" spans="1:9" ht="15">
      <c r="A135" s="74" t="s">
        <v>162</v>
      </c>
      <c r="B135" s="128">
        <v>1330</v>
      </c>
      <c r="C135" s="76">
        <v>357</v>
      </c>
      <c r="D135" s="89">
        <f t="shared" si="10"/>
        <v>92</v>
      </c>
      <c r="E135" s="155">
        <f t="shared" si="10"/>
        <v>21</v>
      </c>
      <c r="F135" s="89">
        <f t="shared" si="10"/>
        <v>5</v>
      </c>
      <c r="G135" s="89">
        <f t="shared" si="10"/>
        <v>5</v>
      </c>
      <c r="H135" s="89">
        <f t="shared" si="10"/>
        <v>5</v>
      </c>
      <c r="I135" s="89">
        <f t="shared" si="10"/>
        <v>6</v>
      </c>
    </row>
    <row r="136" spans="1:9" ht="15">
      <c r="A136" s="74" t="s">
        <v>163</v>
      </c>
      <c r="B136" s="128">
        <v>1340</v>
      </c>
      <c r="C136" s="129">
        <v>1720</v>
      </c>
      <c r="D136" s="130">
        <f aca="true" t="shared" si="11" ref="D136:I136">D80</f>
        <v>1188</v>
      </c>
      <c r="E136" s="157">
        <f t="shared" si="11"/>
        <v>831</v>
      </c>
      <c r="F136" s="141">
        <f t="shared" si="11"/>
        <v>214</v>
      </c>
      <c r="G136" s="141">
        <f t="shared" si="11"/>
        <v>273</v>
      </c>
      <c r="H136" s="141">
        <f t="shared" si="11"/>
        <v>232</v>
      </c>
      <c r="I136" s="141">
        <f t="shared" si="11"/>
        <v>112</v>
      </c>
    </row>
    <row r="137" spans="1:9" ht="15">
      <c r="A137" s="104" t="s">
        <v>164</v>
      </c>
      <c r="B137" s="131">
        <v>1350</v>
      </c>
      <c r="C137" s="132">
        <f aca="true" t="shared" si="12" ref="C137:I137">C130+C133+C134+C135+C136</f>
        <v>4379</v>
      </c>
      <c r="D137" s="132">
        <f t="shared" si="12"/>
        <v>5971</v>
      </c>
      <c r="E137" s="158">
        <f t="shared" si="12"/>
        <v>8905</v>
      </c>
      <c r="F137" s="133">
        <f t="shared" si="12"/>
        <v>1816</v>
      </c>
      <c r="G137" s="133">
        <f t="shared" si="12"/>
        <v>1851</v>
      </c>
      <c r="H137" s="133">
        <f t="shared" si="12"/>
        <v>2682</v>
      </c>
      <c r="I137" s="133">
        <f t="shared" si="12"/>
        <v>2556</v>
      </c>
    </row>
    <row r="139" spans="1:9" ht="15">
      <c r="A139" s="134" t="s">
        <v>310</v>
      </c>
      <c r="B139" s="19"/>
      <c r="C139" s="193" t="s">
        <v>85</v>
      </c>
      <c r="D139" s="194"/>
      <c r="E139" s="194"/>
      <c r="F139" s="135"/>
      <c r="G139" s="195" t="s">
        <v>311</v>
      </c>
      <c r="H139" s="195"/>
      <c r="I139" s="195"/>
    </row>
  </sheetData>
  <sheetProtection/>
  <mergeCells count="12">
    <mergeCell ref="C139:E139"/>
    <mergeCell ref="G139:I139"/>
    <mergeCell ref="A129:I129"/>
    <mergeCell ref="A1:I1"/>
    <mergeCell ref="G2:I2"/>
    <mergeCell ref="A3:I3"/>
    <mergeCell ref="A5:A6"/>
    <mergeCell ref="B5:B6"/>
    <mergeCell ref="C5:C6"/>
    <mergeCell ref="D5:D6"/>
    <mergeCell ref="E5:E6"/>
    <mergeCell ref="F5:I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4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2.75"/>
  <cols>
    <col min="1" max="1" width="31.00390625" style="62" customWidth="1"/>
    <col min="2" max="2" width="6.00390625" style="62" customWidth="1"/>
    <col min="3" max="3" width="7.7109375" style="62" customWidth="1"/>
    <col min="4" max="4" width="9.140625" style="62" customWidth="1"/>
    <col min="5" max="5" width="6.8515625" style="62" customWidth="1"/>
    <col min="6" max="9" width="7.00390625" style="62" customWidth="1"/>
    <col min="10" max="16384" width="9.140625" style="62" customWidth="1"/>
  </cols>
  <sheetData>
    <row r="1" spans="7:9" ht="15.75">
      <c r="G1" s="198" t="s">
        <v>148</v>
      </c>
      <c r="H1" s="198"/>
      <c r="I1" s="198"/>
    </row>
    <row r="2" spans="1:9" ht="15.75">
      <c r="A2" s="199" t="s">
        <v>62</v>
      </c>
      <c r="B2" s="199"/>
      <c r="C2" s="199"/>
      <c r="D2" s="199"/>
      <c r="E2" s="199"/>
      <c r="F2" s="199"/>
      <c r="G2" s="199"/>
      <c r="H2" s="199"/>
      <c r="I2" s="199"/>
    </row>
    <row r="3" spans="1:9" ht="7.5" customHeight="1">
      <c r="A3" s="13"/>
      <c r="B3" s="13"/>
      <c r="C3" s="13"/>
      <c r="D3" s="13"/>
      <c r="E3" s="13"/>
      <c r="F3" s="13"/>
      <c r="G3" s="13"/>
      <c r="H3" s="13"/>
      <c r="I3" s="13"/>
    </row>
    <row r="4" spans="1:9" s="94" customFormat="1" ht="15" customHeight="1">
      <c r="A4" s="165" t="s">
        <v>1</v>
      </c>
      <c r="B4" s="166" t="s">
        <v>2</v>
      </c>
      <c r="C4" s="167" t="s">
        <v>289</v>
      </c>
      <c r="D4" s="167" t="s">
        <v>290</v>
      </c>
      <c r="E4" s="167" t="s">
        <v>291</v>
      </c>
      <c r="F4" s="189" t="s">
        <v>3</v>
      </c>
      <c r="G4" s="189"/>
      <c r="H4" s="189"/>
      <c r="I4" s="189"/>
    </row>
    <row r="5" spans="1:9" s="94" customFormat="1" ht="57" customHeight="1">
      <c r="A5" s="165"/>
      <c r="B5" s="166"/>
      <c r="C5" s="168"/>
      <c r="D5" s="168"/>
      <c r="E5" s="168"/>
      <c r="F5" s="78" t="s">
        <v>4</v>
      </c>
      <c r="G5" s="78" t="s">
        <v>5</v>
      </c>
      <c r="H5" s="78" t="s">
        <v>6</v>
      </c>
      <c r="I5" s="78" t="s">
        <v>7</v>
      </c>
    </row>
    <row r="6" spans="1:9" s="159" customFormat="1" ht="11.25">
      <c r="A6" s="85">
        <v>1</v>
      </c>
      <c r="B6" s="86">
        <v>2</v>
      </c>
      <c r="C6" s="86">
        <v>3</v>
      </c>
      <c r="D6" s="86">
        <v>4</v>
      </c>
      <c r="E6" s="86">
        <v>6</v>
      </c>
      <c r="F6" s="86">
        <v>7</v>
      </c>
      <c r="G6" s="86">
        <v>8</v>
      </c>
      <c r="H6" s="86">
        <v>9</v>
      </c>
      <c r="I6" s="86">
        <v>10</v>
      </c>
    </row>
    <row r="7" spans="1:9" s="94" customFormat="1" ht="12.75">
      <c r="A7" s="197" t="s">
        <v>63</v>
      </c>
      <c r="B7" s="197"/>
      <c r="C7" s="197"/>
      <c r="D7" s="197"/>
      <c r="E7" s="197"/>
      <c r="F7" s="197"/>
      <c r="G7" s="197"/>
      <c r="H7" s="197"/>
      <c r="I7" s="197"/>
    </row>
    <row r="8" spans="1:9" s="94" customFormat="1" ht="38.25">
      <c r="A8" s="82" t="s">
        <v>64</v>
      </c>
      <c r="B8" s="77">
        <v>2000</v>
      </c>
      <c r="C8" s="76"/>
      <c r="D8" s="76"/>
      <c r="E8" s="76"/>
      <c r="F8" s="76">
        <v>0</v>
      </c>
      <c r="G8" s="76"/>
      <c r="H8" s="76"/>
      <c r="I8" s="76"/>
    </row>
    <row r="9" spans="1:9" s="94" customFormat="1" ht="36.75" customHeight="1">
      <c r="A9" s="82" t="s">
        <v>267</v>
      </c>
      <c r="B9" s="77">
        <v>2010</v>
      </c>
      <c r="C9" s="76"/>
      <c r="D9" s="76"/>
      <c r="E9" s="76"/>
      <c r="F9" s="76"/>
      <c r="G9" s="76"/>
      <c r="H9" s="76"/>
      <c r="I9" s="76"/>
    </row>
    <row r="10" spans="1:9" s="94" customFormat="1" ht="12.75">
      <c r="A10" s="82" t="s">
        <v>65</v>
      </c>
      <c r="B10" s="77">
        <v>2030</v>
      </c>
      <c r="C10" s="76"/>
      <c r="D10" s="76"/>
      <c r="E10" s="76"/>
      <c r="F10" s="76"/>
      <c r="G10" s="76"/>
      <c r="H10" s="76"/>
      <c r="I10" s="76"/>
    </row>
    <row r="11" spans="1:9" s="94" customFormat="1" ht="25.5">
      <c r="A11" s="82" t="s">
        <v>66</v>
      </c>
      <c r="B11" s="77">
        <v>2031</v>
      </c>
      <c r="C11" s="76"/>
      <c r="D11" s="76"/>
      <c r="E11" s="76"/>
      <c r="F11" s="76"/>
      <c r="G11" s="76"/>
      <c r="H11" s="76"/>
      <c r="I11" s="76"/>
    </row>
    <row r="12" spans="1:9" s="94" customFormat="1" ht="12.75">
      <c r="A12" s="82" t="s">
        <v>67</v>
      </c>
      <c r="B12" s="77">
        <v>2040</v>
      </c>
      <c r="C12" s="76"/>
      <c r="D12" s="76"/>
      <c r="E12" s="76"/>
      <c r="F12" s="76"/>
      <c r="G12" s="76"/>
      <c r="H12" s="76"/>
      <c r="I12" s="76"/>
    </row>
    <row r="13" spans="1:9" s="94" customFormat="1" ht="12.75">
      <c r="A13" s="82" t="s">
        <v>68</v>
      </c>
      <c r="B13" s="77">
        <v>2050</v>
      </c>
      <c r="C13" s="76"/>
      <c r="D13" s="76"/>
      <c r="E13" s="76"/>
      <c r="F13" s="76"/>
      <c r="G13" s="76"/>
      <c r="H13" s="76"/>
      <c r="I13" s="76"/>
    </row>
    <row r="14" spans="1:9" s="94" customFormat="1" ht="12.75">
      <c r="A14" s="82" t="s">
        <v>69</v>
      </c>
      <c r="B14" s="77">
        <v>2060</v>
      </c>
      <c r="C14" s="76"/>
      <c r="D14" s="76"/>
      <c r="E14" s="76"/>
      <c r="F14" s="76"/>
      <c r="G14" s="76"/>
      <c r="H14" s="76"/>
      <c r="I14" s="76"/>
    </row>
    <row r="15" spans="1:9" s="94" customFormat="1" ht="38.25">
      <c r="A15" s="82" t="s">
        <v>70</v>
      </c>
      <c r="B15" s="77">
        <v>2070</v>
      </c>
      <c r="C15" s="76"/>
      <c r="D15" s="76"/>
      <c r="E15" s="76"/>
      <c r="F15" s="76"/>
      <c r="G15" s="76"/>
      <c r="H15" s="76"/>
      <c r="I15" s="76" t="s">
        <v>258</v>
      </c>
    </row>
    <row r="16" spans="1:9" s="94" customFormat="1" ht="12.75">
      <c r="A16" s="197" t="s">
        <v>71</v>
      </c>
      <c r="B16" s="197"/>
      <c r="C16" s="197"/>
      <c r="D16" s="197"/>
      <c r="E16" s="197"/>
      <c r="F16" s="197"/>
      <c r="G16" s="197"/>
      <c r="H16" s="197"/>
      <c r="I16" s="197"/>
    </row>
    <row r="17" spans="1:9" s="94" customFormat="1" ht="38.25">
      <c r="A17" s="79" t="s">
        <v>266</v>
      </c>
      <c r="B17" s="83">
        <v>2110</v>
      </c>
      <c r="C17" s="75">
        <f aca="true" t="shared" si="0" ref="C17:I17">C18+C19+C20+C21+C22+C23</f>
        <v>328</v>
      </c>
      <c r="D17" s="75">
        <f>D18+D19+D20+D21+D22+D23</f>
        <v>0</v>
      </c>
      <c r="E17" s="75">
        <f t="shared" si="0"/>
        <v>0</v>
      </c>
      <c r="F17" s="75">
        <f t="shared" si="0"/>
        <v>0</v>
      </c>
      <c r="G17" s="75">
        <f t="shared" si="0"/>
        <v>0</v>
      </c>
      <c r="H17" s="75">
        <f t="shared" si="0"/>
        <v>0</v>
      </c>
      <c r="I17" s="75">
        <f t="shared" si="0"/>
        <v>0</v>
      </c>
    </row>
    <row r="18" spans="1:9" s="94" customFormat="1" ht="12.75">
      <c r="A18" s="80" t="s">
        <v>72</v>
      </c>
      <c r="B18" s="77">
        <v>2111</v>
      </c>
      <c r="C18" s="76"/>
      <c r="D18" s="76"/>
      <c r="E18" s="76"/>
      <c r="F18" s="76"/>
      <c r="G18" s="76"/>
      <c r="H18" s="76"/>
      <c r="I18" s="76"/>
    </row>
    <row r="19" spans="1:9" s="94" customFormat="1" ht="25.5">
      <c r="A19" s="80" t="s">
        <v>149</v>
      </c>
      <c r="B19" s="77">
        <v>2112</v>
      </c>
      <c r="C19" s="76"/>
      <c r="D19" s="76"/>
      <c r="E19" s="76"/>
      <c r="F19" s="76"/>
      <c r="G19" s="76"/>
      <c r="H19" s="76"/>
      <c r="I19" s="76"/>
    </row>
    <row r="20" spans="1:9" s="94" customFormat="1" ht="34.5" customHeight="1">
      <c r="A20" s="82" t="s">
        <v>150</v>
      </c>
      <c r="B20" s="81">
        <v>2113</v>
      </c>
      <c r="C20" s="76"/>
      <c r="D20" s="76"/>
      <c r="E20" s="76"/>
      <c r="F20" s="76"/>
      <c r="G20" s="76"/>
      <c r="H20" s="76"/>
      <c r="I20" s="76"/>
    </row>
    <row r="21" spans="1:9" s="94" customFormat="1" ht="12.75">
      <c r="A21" s="82" t="s">
        <v>73</v>
      </c>
      <c r="B21" s="81">
        <v>2114</v>
      </c>
      <c r="C21" s="76"/>
      <c r="D21" s="76"/>
      <c r="E21" s="76"/>
      <c r="F21" s="76"/>
      <c r="G21" s="76"/>
      <c r="H21" s="76"/>
      <c r="I21" s="76"/>
    </row>
    <row r="22" spans="1:9" s="94" customFormat="1" ht="12.75">
      <c r="A22" s="82" t="s">
        <v>74</v>
      </c>
      <c r="B22" s="81">
        <v>2115</v>
      </c>
      <c r="C22" s="76">
        <v>303</v>
      </c>
      <c r="D22" s="76"/>
      <c r="E22" s="76"/>
      <c r="F22" s="76"/>
      <c r="G22" s="76"/>
      <c r="H22" s="76"/>
      <c r="I22" s="76"/>
    </row>
    <row r="23" spans="1:9" s="94" customFormat="1" ht="12.75" customHeight="1">
      <c r="A23" s="82" t="s">
        <v>264</v>
      </c>
      <c r="B23" s="81">
        <v>2116</v>
      </c>
      <c r="C23" s="75">
        <f>C24</f>
        <v>25</v>
      </c>
      <c r="D23" s="75"/>
      <c r="E23" s="76"/>
      <c r="F23" s="75"/>
      <c r="G23" s="75"/>
      <c r="H23" s="75"/>
      <c r="I23" s="75"/>
    </row>
    <row r="24" spans="1:9" s="94" customFormat="1" ht="12.75">
      <c r="A24" s="82" t="s">
        <v>174</v>
      </c>
      <c r="B24" s="81" t="s">
        <v>175</v>
      </c>
      <c r="C24" s="75">
        <v>25</v>
      </c>
      <c r="D24" s="75"/>
      <c r="E24" s="76"/>
      <c r="F24" s="75"/>
      <c r="G24" s="75"/>
      <c r="H24" s="75"/>
      <c r="I24" s="75"/>
    </row>
    <row r="25" spans="1:9" s="94" customFormat="1" ht="12.75" hidden="1">
      <c r="A25" s="82"/>
      <c r="B25" s="81"/>
      <c r="C25" s="75"/>
      <c r="D25" s="75"/>
      <c r="E25" s="76"/>
      <c r="F25" s="75"/>
      <c r="G25" s="75"/>
      <c r="H25" s="75"/>
      <c r="I25" s="75"/>
    </row>
    <row r="26" spans="1:9" s="94" customFormat="1" ht="34.5" customHeight="1">
      <c r="A26" s="79" t="s">
        <v>76</v>
      </c>
      <c r="B26" s="84">
        <v>2120</v>
      </c>
      <c r="C26" s="75"/>
      <c r="D26" s="75">
        <f aca="true" t="shared" si="1" ref="D26:I26">D27+D28+D29+D30</f>
        <v>574</v>
      </c>
      <c r="E26" s="75">
        <f t="shared" si="1"/>
        <v>898</v>
      </c>
      <c r="F26" s="75">
        <f t="shared" si="1"/>
        <v>211</v>
      </c>
      <c r="G26" s="75">
        <f t="shared" si="1"/>
        <v>211</v>
      </c>
      <c r="H26" s="75">
        <f t="shared" si="1"/>
        <v>238</v>
      </c>
      <c r="I26" s="75">
        <f t="shared" si="1"/>
        <v>238</v>
      </c>
    </row>
    <row r="27" spans="1:9" s="94" customFormat="1" ht="12.75">
      <c r="A27" s="82" t="s">
        <v>74</v>
      </c>
      <c r="B27" s="81">
        <v>2121</v>
      </c>
      <c r="C27" s="76"/>
      <c r="D27" s="76">
        <v>530</v>
      </c>
      <c r="E27" s="160">
        <f>779+50</f>
        <v>829</v>
      </c>
      <c r="F27" s="76">
        <v>195</v>
      </c>
      <c r="G27" s="76">
        <v>195</v>
      </c>
      <c r="H27" s="76">
        <f>25+195</f>
        <v>220</v>
      </c>
      <c r="I27" s="76">
        <f>194+25</f>
        <v>219</v>
      </c>
    </row>
    <row r="28" spans="1:9" s="94" customFormat="1" ht="12.75">
      <c r="A28" s="82" t="s">
        <v>77</v>
      </c>
      <c r="B28" s="81">
        <v>2122</v>
      </c>
      <c r="C28" s="76"/>
      <c r="D28" s="76"/>
      <c r="E28" s="76"/>
      <c r="F28" s="76"/>
      <c r="G28" s="76"/>
      <c r="H28" s="76"/>
      <c r="I28" s="76"/>
    </row>
    <row r="29" spans="1:9" s="94" customFormat="1" ht="12.75">
      <c r="A29" s="82" t="s">
        <v>78</v>
      </c>
      <c r="B29" s="81">
        <v>2123</v>
      </c>
      <c r="C29" s="76"/>
      <c r="D29" s="76"/>
      <c r="E29" s="76"/>
      <c r="F29" s="76"/>
      <c r="G29" s="76"/>
      <c r="H29" s="76"/>
      <c r="I29" s="76"/>
    </row>
    <row r="30" spans="1:9" s="94" customFormat="1" ht="25.5">
      <c r="A30" s="82" t="s">
        <v>75</v>
      </c>
      <c r="B30" s="81">
        <v>2124</v>
      </c>
      <c r="C30" s="76"/>
      <c r="D30" s="76">
        <f aca="true" t="shared" si="2" ref="D30:I30">D31</f>
        <v>44</v>
      </c>
      <c r="E30" s="76">
        <f t="shared" si="2"/>
        <v>69</v>
      </c>
      <c r="F30" s="76">
        <f t="shared" si="2"/>
        <v>16</v>
      </c>
      <c r="G30" s="76">
        <f t="shared" si="2"/>
        <v>16</v>
      </c>
      <c r="H30" s="76">
        <f t="shared" si="2"/>
        <v>18</v>
      </c>
      <c r="I30" s="76">
        <f t="shared" si="2"/>
        <v>19</v>
      </c>
    </row>
    <row r="31" spans="1:9" s="94" customFormat="1" ht="15">
      <c r="A31" s="87" t="s">
        <v>272</v>
      </c>
      <c r="B31" s="88" t="s">
        <v>273</v>
      </c>
      <c r="C31" s="76"/>
      <c r="D31" s="76">
        <v>44</v>
      </c>
      <c r="E31" s="160">
        <f>4+65</f>
        <v>69</v>
      </c>
      <c r="F31" s="76">
        <v>16</v>
      </c>
      <c r="G31" s="76">
        <v>16</v>
      </c>
      <c r="H31" s="76">
        <f>2+16</f>
        <v>18</v>
      </c>
      <c r="I31" s="76">
        <f>2+17</f>
        <v>19</v>
      </c>
    </row>
    <row r="32" spans="1:9" s="94" customFormat="1" ht="22.5" customHeight="1">
      <c r="A32" s="79" t="s">
        <v>265</v>
      </c>
      <c r="B32" s="84">
        <v>2130</v>
      </c>
      <c r="C32" s="75">
        <f aca="true" t="shared" si="3" ref="C32:I32">C33+C34+C35</f>
        <v>357</v>
      </c>
      <c r="D32" s="75">
        <f t="shared" si="3"/>
        <v>648</v>
      </c>
      <c r="E32" s="75">
        <f t="shared" si="3"/>
        <v>1013</v>
      </c>
      <c r="F32" s="75">
        <f t="shared" si="3"/>
        <v>238</v>
      </c>
      <c r="G32" s="75">
        <f t="shared" si="3"/>
        <v>238</v>
      </c>
      <c r="H32" s="75">
        <f t="shared" si="3"/>
        <v>269</v>
      </c>
      <c r="I32" s="75">
        <f t="shared" si="3"/>
        <v>268</v>
      </c>
    </row>
    <row r="33" spans="1:9" s="94" customFormat="1" ht="12.75">
      <c r="A33" s="82" t="s">
        <v>79</v>
      </c>
      <c r="B33" s="81">
        <v>2131</v>
      </c>
      <c r="C33" s="76"/>
      <c r="D33" s="76"/>
      <c r="E33" s="76"/>
      <c r="F33" s="76"/>
      <c r="G33" s="76"/>
      <c r="H33" s="76"/>
      <c r="I33" s="76"/>
    </row>
    <row r="34" spans="1:9" s="94" customFormat="1" ht="24.75" customHeight="1">
      <c r="A34" s="82" t="s">
        <v>80</v>
      </c>
      <c r="B34" s="81">
        <v>2132</v>
      </c>
      <c r="C34" s="76">
        <v>357</v>
      </c>
      <c r="D34" s="76">
        <v>648</v>
      </c>
      <c r="E34" s="160">
        <f>61+952</f>
        <v>1013</v>
      </c>
      <c r="F34" s="76">
        <v>238</v>
      </c>
      <c r="G34" s="76">
        <v>238</v>
      </c>
      <c r="H34" s="76">
        <f>31+238</f>
        <v>269</v>
      </c>
      <c r="I34" s="76">
        <f>30+238</f>
        <v>268</v>
      </c>
    </row>
    <row r="35" spans="1:9" s="94" customFormat="1" ht="25.5">
      <c r="A35" s="82" t="s">
        <v>81</v>
      </c>
      <c r="B35" s="81">
        <v>2133</v>
      </c>
      <c r="C35" s="76"/>
      <c r="D35" s="76"/>
      <c r="E35" s="76"/>
      <c r="F35" s="76"/>
      <c r="G35" s="76"/>
      <c r="H35" s="76"/>
      <c r="I35" s="76"/>
    </row>
    <row r="36" spans="1:9" s="94" customFormat="1" ht="22.5" customHeight="1">
      <c r="A36" s="79" t="s">
        <v>82</v>
      </c>
      <c r="B36" s="84">
        <v>2140</v>
      </c>
      <c r="C36" s="75"/>
      <c r="D36" s="75"/>
      <c r="E36" s="75"/>
      <c r="F36" s="75"/>
      <c r="G36" s="75"/>
      <c r="H36" s="75"/>
      <c r="I36" s="75"/>
    </row>
    <row r="37" spans="1:9" s="94" customFormat="1" ht="50.25" customHeight="1">
      <c r="A37" s="82" t="s">
        <v>83</v>
      </c>
      <c r="B37" s="81">
        <v>2141</v>
      </c>
      <c r="C37" s="76"/>
      <c r="D37" s="76"/>
      <c r="E37" s="76"/>
      <c r="F37" s="76"/>
      <c r="G37" s="76"/>
      <c r="H37" s="76"/>
      <c r="I37" s="76"/>
    </row>
    <row r="38" spans="1:9" s="94" customFormat="1" ht="25.5">
      <c r="A38" s="82" t="s">
        <v>84</v>
      </c>
      <c r="B38" s="81">
        <v>2142</v>
      </c>
      <c r="C38" s="76"/>
      <c r="D38" s="76"/>
      <c r="E38" s="76"/>
      <c r="F38" s="76"/>
      <c r="G38" s="76"/>
      <c r="H38" s="76"/>
      <c r="I38" s="76"/>
    </row>
    <row r="39" spans="1:9" s="94" customFormat="1" ht="12.75" hidden="1">
      <c r="A39" s="82"/>
      <c r="B39" s="81"/>
      <c r="C39" s="76"/>
      <c r="D39" s="76"/>
      <c r="E39" s="76"/>
      <c r="F39" s="76"/>
      <c r="G39" s="76"/>
      <c r="H39" s="76"/>
      <c r="I39" s="76"/>
    </row>
    <row r="40" spans="1:9" s="94" customFormat="1" ht="12.75" hidden="1">
      <c r="A40" s="82"/>
      <c r="B40" s="81"/>
      <c r="C40" s="76"/>
      <c r="D40" s="76"/>
      <c r="E40" s="76"/>
      <c r="F40" s="76"/>
      <c r="G40" s="76"/>
      <c r="H40" s="76"/>
      <c r="I40" s="76"/>
    </row>
    <row r="41" spans="1:9" ht="15" hidden="1">
      <c r="A41" s="15"/>
      <c r="B41" s="13"/>
      <c r="C41" s="16"/>
      <c r="D41" s="17"/>
      <c r="E41" s="16"/>
      <c r="F41" s="17"/>
      <c r="G41" s="17"/>
      <c r="H41" s="17"/>
      <c r="I41" s="17"/>
    </row>
    <row r="42" spans="1:9" ht="15" hidden="1">
      <c r="A42" s="15"/>
      <c r="B42" s="13"/>
      <c r="C42" s="16"/>
      <c r="D42" s="17"/>
      <c r="E42" s="16"/>
      <c r="F42" s="17"/>
      <c r="G42" s="17"/>
      <c r="H42" s="17"/>
      <c r="I42" s="17"/>
    </row>
    <row r="43" spans="1:9" ht="15">
      <c r="A43" s="15"/>
      <c r="B43" s="13"/>
      <c r="C43" s="16"/>
      <c r="D43" s="17"/>
      <c r="E43" s="16"/>
      <c r="F43" s="17"/>
      <c r="G43" s="17"/>
      <c r="H43" s="17"/>
      <c r="I43" s="17"/>
    </row>
    <row r="44" spans="1:32" s="92" customFormat="1" ht="15">
      <c r="A44" s="134" t="s">
        <v>310</v>
      </c>
      <c r="B44" s="19"/>
      <c r="C44" s="193" t="s">
        <v>85</v>
      </c>
      <c r="D44" s="194"/>
      <c r="E44" s="194"/>
      <c r="F44" s="135"/>
      <c r="G44" s="195" t="s">
        <v>311</v>
      </c>
      <c r="H44" s="195"/>
      <c r="I44" s="195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</row>
  </sheetData>
  <sheetProtection/>
  <mergeCells count="12">
    <mergeCell ref="G1:I1"/>
    <mergeCell ref="A2:I2"/>
    <mergeCell ref="A4:A5"/>
    <mergeCell ref="B4:B5"/>
    <mergeCell ref="C4:C5"/>
    <mergeCell ref="D4:D5"/>
    <mergeCell ref="E4:E5"/>
    <mergeCell ref="F4:I4"/>
    <mergeCell ref="A7:I7"/>
    <mergeCell ref="A16:I16"/>
    <mergeCell ref="C44:E44"/>
    <mergeCell ref="G44:I4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1"/>
  <sheetViews>
    <sheetView zoomScale="130" zoomScaleNormal="130" zoomScalePageLayoutView="0" workbookViewId="0" topLeftCell="A43">
      <selection activeCell="A7" sqref="A7:I7"/>
    </sheetView>
  </sheetViews>
  <sheetFormatPr defaultColWidth="9.140625" defaultRowHeight="12.75"/>
  <cols>
    <col min="1" max="1" width="28.8515625" style="62" customWidth="1"/>
    <col min="2" max="2" width="6.421875" style="62" customWidth="1"/>
    <col min="3" max="3" width="12.421875" style="62" customWidth="1"/>
    <col min="4" max="5" width="9.140625" style="62" customWidth="1"/>
    <col min="6" max="9" width="7.57421875" style="62" customWidth="1"/>
    <col min="10" max="16384" width="9.140625" style="62" customWidth="1"/>
  </cols>
  <sheetData>
    <row r="1" spans="7:9" ht="15.75">
      <c r="G1" s="198" t="s">
        <v>151</v>
      </c>
      <c r="H1" s="198"/>
      <c r="I1" s="198"/>
    </row>
    <row r="2" spans="1:9" ht="15.75">
      <c r="A2" s="200" t="s">
        <v>152</v>
      </c>
      <c r="B2" s="200"/>
      <c r="C2" s="200"/>
      <c r="D2" s="200"/>
      <c r="E2" s="200"/>
      <c r="F2" s="200"/>
      <c r="G2" s="200"/>
      <c r="H2" s="200"/>
      <c r="I2" s="200"/>
    </row>
    <row r="3" spans="1:9" ht="6" customHeight="1">
      <c r="A3" s="24"/>
      <c r="B3" s="24"/>
      <c r="C3" s="24"/>
      <c r="D3" s="24"/>
      <c r="E3" s="24"/>
      <c r="F3" s="24"/>
      <c r="G3" s="24"/>
      <c r="H3" s="24"/>
      <c r="I3" s="24"/>
    </row>
    <row r="4" spans="1:9" ht="18.75" customHeight="1">
      <c r="A4" s="201" t="s">
        <v>1</v>
      </c>
      <c r="B4" s="169" t="s">
        <v>86</v>
      </c>
      <c r="C4" s="167" t="s">
        <v>289</v>
      </c>
      <c r="D4" s="167" t="s">
        <v>290</v>
      </c>
      <c r="E4" s="167" t="s">
        <v>291</v>
      </c>
      <c r="F4" s="189" t="s">
        <v>3</v>
      </c>
      <c r="G4" s="189"/>
      <c r="H4" s="189"/>
      <c r="I4" s="189"/>
    </row>
    <row r="5" spans="1:9" ht="51" customHeight="1">
      <c r="A5" s="202"/>
      <c r="B5" s="169"/>
      <c r="C5" s="168"/>
      <c r="D5" s="168"/>
      <c r="E5" s="168"/>
      <c r="F5" s="78" t="s">
        <v>4</v>
      </c>
      <c r="G5" s="78" t="s">
        <v>5</v>
      </c>
      <c r="H5" s="78" t="s">
        <v>6</v>
      </c>
      <c r="I5" s="78" t="s">
        <v>7</v>
      </c>
    </row>
    <row r="6" spans="1:9" s="93" customFormat="1" ht="12">
      <c r="A6" s="10">
        <v>1</v>
      </c>
      <c r="B6" s="34">
        <v>2</v>
      </c>
      <c r="C6" s="34">
        <v>3</v>
      </c>
      <c r="D6" s="34">
        <v>4</v>
      </c>
      <c r="E6" s="34">
        <v>6</v>
      </c>
      <c r="F6" s="34">
        <v>7</v>
      </c>
      <c r="G6" s="34">
        <v>8</v>
      </c>
      <c r="H6" s="34">
        <v>9</v>
      </c>
      <c r="I6" s="34">
        <v>10</v>
      </c>
    </row>
    <row r="7" spans="1:9" ht="19.5" customHeight="1">
      <c r="A7" s="170" t="s">
        <v>87</v>
      </c>
      <c r="B7" s="171"/>
      <c r="C7" s="171"/>
      <c r="D7" s="171"/>
      <c r="E7" s="171"/>
      <c r="F7" s="171"/>
      <c r="G7" s="171"/>
      <c r="H7" s="171"/>
      <c r="I7" s="172"/>
    </row>
    <row r="8" spans="1:9" ht="42.75">
      <c r="A8" s="25" t="s">
        <v>88</v>
      </c>
      <c r="B8" s="26">
        <v>3000</v>
      </c>
      <c r="C8" s="7">
        <f>C9+C10+C11+C12+C13+C14+C15+C16+C17+C18</f>
        <v>4022</v>
      </c>
      <c r="D8" s="7">
        <f aca="true" t="shared" si="0" ref="D8:I8">D9+D10+D11+D12+D13+D14+D15+D16+D17+D18</f>
        <v>5879</v>
      </c>
      <c r="E8" s="7">
        <f t="shared" si="0"/>
        <v>8884</v>
      </c>
      <c r="F8" s="7">
        <f t="shared" si="0"/>
        <v>1748</v>
      </c>
      <c r="G8" s="7">
        <f t="shared" si="0"/>
        <v>1748</v>
      </c>
      <c r="H8" s="7">
        <f t="shared" si="0"/>
        <v>2695</v>
      </c>
      <c r="I8" s="7">
        <f t="shared" si="0"/>
        <v>2693</v>
      </c>
    </row>
    <row r="9" spans="1:9" ht="44.25" customHeight="1">
      <c r="A9" s="1" t="s">
        <v>89</v>
      </c>
      <c r="B9" s="6">
        <v>3010</v>
      </c>
      <c r="C9" s="7"/>
      <c r="D9" s="7"/>
      <c r="E9" s="7"/>
      <c r="F9" s="7"/>
      <c r="G9" s="7"/>
      <c r="H9" s="7"/>
      <c r="I9" s="7"/>
    </row>
    <row r="10" spans="1:9" ht="30">
      <c r="A10" s="1" t="s">
        <v>90</v>
      </c>
      <c r="B10" s="6">
        <v>3020</v>
      </c>
      <c r="C10" s="7"/>
      <c r="D10" s="7"/>
      <c r="E10" s="7"/>
      <c r="F10" s="7"/>
      <c r="G10" s="7"/>
      <c r="H10" s="7"/>
      <c r="I10" s="7"/>
    </row>
    <row r="11" spans="1:9" ht="15">
      <c r="A11" s="1" t="s">
        <v>91</v>
      </c>
      <c r="B11" s="6">
        <v>3021</v>
      </c>
      <c r="C11" s="7"/>
      <c r="D11" s="7"/>
      <c r="E11" s="7"/>
      <c r="F11" s="7"/>
      <c r="G11" s="7"/>
      <c r="H11" s="7"/>
      <c r="I11" s="7"/>
    </row>
    <row r="12" spans="1:9" ht="21.75" customHeight="1">
      <c r="A12" s="74" t="s">
        <v>270</v>
      </c>
      <c r="B12" s="6">
        <v>3030</v>
      </c>
      <c r="C12" s="7"/>
      <c r="D12" s="7"/>
      <c r="E12" s="7">
        <f>F12+G12+H12+I12</f>
        <v>0</v>
      </c>
      <c r="F12" s="7"/>
      <c r="G12" s="7"/>
      <c r="H12" s="7"/>
      <c r="I12" s="7"/>
    </row>
    <row r="13" spans="1:9" ht="51" customHeight="1">
      <c r="A13" s="74" t="s">
        <v>304</v>
      </c>
      <c r="B13" s="6"/>
      <c r="C13" s="7">
        <v>4022</v>
      </c>
      <c r="D13" s="7">
        <v>5879</v>
      </c>
      <c r="E13" s="161">
        <f>1896+6951</f>
        <v>8847</v>
      </c>
      <c r="F13" s="7">
        <v>1738</v>
      </c>
      <c r="G13" s="7">
        <v>1738</v>
      </c>
      <c r="H13" s="7">
        <f>948+1738</f>
        <v>2686</v>
      </c>
      <c r="I13" s="7">
        <f>948+1737</f>
        <v>2685</v>
      </c>
    </row>
    <row r="14" spans="1:9" ht="30">
      <c r="A14" s="1" t="s">
        <v>92</v>
      </c>
      <c r="B14" s="6">
        <v>3040</v>
      </c>
      <c r="C14" s="7"/>
      <c r="D14" s="7"/>
      <c r="E14" s="7"/>
      <c r="F14" s="7"/>
      <c r="G14" s="7"/>
      <c r="H14" s="7"/>
      <c r="I14" s="7"/>
    </row>
    <row r="15" spans="1:9" ht="24">
      <c r="A15" s="140" t="s">
        <v>302</v>
      </c>
      <c r="B15" s="6"/>
      <c r="C15" s="7"/>
      <c r="D15" s="7"/>
      <c r="E15" s="7">
        <v>6</v>
      </c>
      <c r="F15" s="7">
        <v>2</v>
      </c>
      <c r="G15" s="7">
        <v>2</v>
      </c>
      <c r="H15" s="7">
        <v>1</v>
      </c>
      <c r="I15" s="7">
        <v>1</v>
      </c>
    </row>
    <row r="16" spans="1:9" ht="15">
      <c r="A16" s="140" t="s">
        <v>303</v>
      </c>
      <c r="B16" s="6"/>
      <c r="C16" s="7"/>
      <c r="D16" s="7"/>
      <c r="E16" s="7">
        <v>31</v>
      </c>
      <c r="F16" s="7">
        <v>8</v>
      </c>
      <c r="G16" s="7">
        <v>8</v>
      </c>
      <c r="H16" s="7">
        <v>8</v>
      </c>
      <c r="I16" s="7">
        <v>7</v>
      </c>
    </row>
    <row r="17" spans="1:9" ht="45">
      <c r="A17" s="1" t="s">
        <v>153</v>
      </c>
      <c r="B17" s="6">
        <v>3050</v>
      </c>
      <c r="C17" s="7"/>
      <c r="D17" s="7"/>
      <c r="E17" s="7"/>
      <c r="F17" s="7"/>
      <c r="G17" s="7"/>
      <c r="H17" s="7"/>
      <c r="I17" s="7"/>
    </row>
    <row r="18" spans="1:9" ht="29.25" customHeight="1">
      <c r="A18" s="1" t="s">
        <v>111</v>
      </c>
      <c r="B18" s="6">
        <v>3060</v>
      </c>
      <c r="C18" s="7"/>
      <c r="D18" s="7"/>
      <c r="E18" s="7"/>
      <c r="F18" s="7"/>
      <c r="G18" s="7"/>
      <c r="H18" s="7"/>
      <c r="I18" s="7"/>
    </row>
    <row r="19" spans="1:9" ht="28.5">
      <c r="A19" s="5" t="s">
        <v>93</v>
      </c>
      <c r="B19" s="8">
        <v>3100</v>
      </c>
      <c r="C19" s="14">
        <f aca="true" t="shared" si="1" ref="C19:I19">C20+C21+C22+C23+C24+C25+C26+C27+C3+C29+C31+C32</f>
        <v>2656</v>
      </c>
      <c r="D19" s="14">
        <f t="shared" si="1"/>
        <v>5074</v>
      </c>
      <c r="E19" s="14">
        <f t="shared" si="1"/>
        <v>8623</v>
      </c>
      <c r="F19" s="14">
        <f t="shared" si="1"/>
        <v>1683</v>
      </c>
      <c r="G19" s="14">
        <f t="shared" si="1"/>
        <v>1824</v>
      </c>
      <c r="H19" s="14">
        <f t="shared" si="1"/>
        <v>2559</v>
      </c>
      <c r="I19" s="14">
        <f t="shared" si="1"/>
        <v>2557</v>
      </c>
    </row>
    <row r="20" spans="1:9" ht="30">
      <c r="A20" s="1" t="s">
        <v>94</v>
      </c>
      <c r="B20" s="6">
        <v>3110</v>
      </c>
      <c r="C20" s="7">
        <v>602</v>
      </c>
      <c r="D20" s="7">
        <v>1479</v>
      </c>
      <c r="E20" s="7">
        <f>1556+2400-952</f>
        <v>3004</v>
      </c>
      <c r="F20" s="7">
        <f>601-238</f>
        <v>363</v>
      </c>
      <c r="G20" s="7">
        <f>742-238</f>
        <v>504</v>
      </c>
      <c r="H20" s="7">
        <f>778+528-238</f>
        <v>1068</v>
      </c>
      <c r="I20" s="7">
        <f>778+529-238</f>
        <v>1069</v>
      </c>
    </row>
    <row r="21" spans="1:9" ht="15">
      <c r="A21" s="1" t="s">
        <v>95</v>
      </c>
      <c r="B21" s="6">
        <v>3120</v>
      </c>
      <c r="C21" s="7">
        <v>1751</v>
      </c>
      <c r="D21" s="7">
        <v>3065</v>
      </c>
      <c r="E21" s="161">
        <f>229+61+3548+952</f>
        <v>4790</v>
      </c>
      <c r="F21" s="7">
        <f>238+887</f>
        <v>1125</v>
      </c>
      <c r="G21" s="7">
        <f>887+238</f>
        <v>1125</v>
      </c>
      <c r="H21" s="7">
        <f>115+31+887+238</f>
        <v>1271</v>
      </c>
      <c r="I21" s="7">
        <f>114+30+887+238</f>
        <v>1269</v>
      </c>
    </row>
    <row r="22" spans="1:9" ht="45">
      <c r="A22" s="1" t="s">
        <v>154</v>
      </c>
      <c r="B22" s="6">
        <v>3130</v>
      </c>
      <c r="C22" s="7"/>
      <c r="D22" s="7"/>
      <c r="E22" s="7"/>
      <c r="F22" s="7"/>
      <c r="G22" s="7"/>
      <c r="H22" s="7"/>
      <c r="I22" s="7"/>
    </row>
    <row r="23" spans="1:9" ht="45">
      <c r="A23" s="1" t="s">
        <v>96</v>
      </c>
      <c r="B23" s="6">
        <v>3140</v>
      </c>
      <c r="C23" s="7"/>
      <c r="D23" s="7"/>
      <c r="E23" s="7"/>
      <c r="F23" s="7"/>
      <c r="G23" s="7"/>
      <c r="H23" s="7"/>
      <c r="I23" s="7"/>
    </row>
    <row r="24" spans="1:9" ht="15" customHeight="1">
      <c r="A24" s="1" t="s">
        <v>115</v>
      </c>
      <c r="B24" s="2">
        <v>3141</v>
      </c>
      <c r="C24" s="7"/>
      <c r="D24" s="7"/>
      <c r="E24" s="7"/>
      <c r="F24" s="7"/>
      <c r="G24" s="7"/>
      <c r="H24" s="7"/>
      <c r="I24" s="7"/>
    </row>
    <row r="25" spans="1:9" ht="15">
      <c r="A25" s="1" t="s">
        <v>97</v>
      </c>
      <c r="B25" s="2">
        <v>3142</v>
      </c>
      <c r="C25" s="7"/>
      <c r="D25" s="7"/>
      <c r="E25" s="7"/>
      <c r="F25" s="7"/>
      <c r="G25" s="7"/>
      <c r="H25" s="7"/>
      <c r="I25" s="7"/>
    </row>
    <row r="26" spans="1:9" ht="30">
      <c r="A26" s="1" t="s">
        <v>74</v>
      </c>
      <c r="B26" s="2">
        <v>3143</v>
      </c>
      <c r="C26" s="7">
        <v>303</v>
      </c>
      <c r="D26" s="7">
        <v>530</v>
      </c>
      <c r="E26" s="161">
        <f>50+779</f>
        <v>829</v>
      </c>
      <c r="F26" s="7">
        <v>195</v>
      </c>
      <c r="G26" s="7">
        <v>195</v>
      </c>
      <c r="H26" s="7">
        <f>25+195</f>
        <v>220</v>
      </c>
      <c r="I26" s="7">
        <f>25+194</f>
        <v>219</v>
      </c>
    </row>
    <row r="27" spans="1:9" ht="28.5" customHeight="1">
      <c r="A27" s="1" t="s">
        <v>98</v>
      </c>
      <c r="B27" s="2">
        <v>3144</v>
      </c>
      <c r="C27" s="7"/>
      <c r="D27" s="7"/>
      <c r="E27" s="7"/>
      <c r="F27" s="7"/>
      <c r="G27" s="7"/>
      <c r="H27" s="7"/>
      <c r="I27" s="7"/>
    </row>
    <row r="28" spans="1:9" ht="30" customHeight="1">
      <c r="A28" s="1" t="s">
        <v>155</v>
      </c>
      <c r="B28" s="2" t="s">
        <v>165</v>
      </c>
      <c r="C28" s="7"/>
      <c r="D28" s="7"/>
      <c r="E28" s="7"/>
      <c r="F28" s="7"/>
      <c r="G28" s="7"/>
      <c r="H28" s="7"/>
      <c r="I28" s="7"/>
    </row>
    <row r="29" spans="1:9" ht="15">
      <c r="A29" s="1" t="s">
        <v>99</v>
      </c>
      <c r="B29" s="2">
        <v>3150</v>
      </c>
      <c r="C29" s="7">
        <f>C30</f>
        <v>0</v>
      </c>
      <c r="D29" s="7">
        <f>D30</f>
        <v>0</v>
      </c>
      <c r="E29" s="7">
        <f>E30</f>
        <v>0</v>
      </c>
      <c r="F29" s="7"/>
      <c r="G29" s="7"/>
      <c r="H29" s="7"/>
      <c r="I29" s="7"/>
    </row>
    <row r="30" spans="1:9" ht="15">
      <c r="A30" s="1" t="s">
        <v>166</v>
      </c>
      <c r="B30" s="2"/>
      <c r="C30" s="7"/>
      <c r="D30" s="7">
        <v>0</v>
      </c>
      <c r="E30" s="7">
        <v>0</v>
      </c>
      <c r="F30" s="7"/>
      <c r="G30" s="7"/>
      <c r="H30" s="7"/>
      <c r="I30" s="7"/>
    </row>
    <row r="31" spans="1:9" ht="30">
      <c r="A31" s="1" t="s">
        <v>100</v>
      </c>
      <c r="B31" s="6">
        <v>3160</v>
      </c>
      <c r="C31" s="7"/>
      <c r="D31" s="7"/>
      <c r="E31" s="7"/>
      <c r="F31" s="7"/>
      <c r="G31" s="7"/>
      <c r="H31" s="7"/>
      <c r="I31" s="7"/>
    </row>
    <row r="32" spans="1:9" ht="15">
      <c r="A32" s="1" t="s">
        <v>18</v>
      </c>
      <c r="B32" s="6">
        <v>3170</v>
      </c>
      <c r="C32" s="7"/>
      <c r="D32" s="7"/>
      <c r="E32" s="7"/>
      <c r="F32" s="7"/>
      <c r="G32" s="7"/>
      <c r="H32" s="7"/>
      <c r="I32" s="7"/>
    </row>
    <row r="33" spans="1:9" ht="28.5">
      <c r="A33" s="5" t="s">
        <v>101</v>
      </c>
      <c r="B33" s="8">
        <v>3195</v>
      </c>
      <c r="C33" s="7">
        <f aca="true" t="shared" si="2" ref="C33:I33">C8-C19</f>
        <v>1366</v>
      </c>
      <c r="D33" s="7">
        <f t="shared" si="2"/>
        <v>805</v>
      </c>
      <c r="E33" s="7">
        <f t="shared" si="2"/>
        <v>261</v>
      </c>
      <c r="F33" s="7">
        <f t="shared" si="2"/>
        <v>65</v>
      </c>
      <c r="G33" s="7">
        <f t="shared" si="2"/>
        <v>-76</v>
      </c>
      <c r="H33" s="7">
        <f t="shared" si="2"/>
        <v>136</v>
      </c>
      <c r="I33" s="7">
        <f t="shared" si="2"/>
        <v>136</v>
      </c>
    </row>
    <row r="34" spans="1:9" ht="19.5" customHeight="1">
      <c r="A34" s="170" t="s">
        <v>102</v>
      </c>
      <c r="B34" s="171"/>
      <c r="C34" s="171"/>
      <c r="D34" s="171"/>
      <c r="E34" s="171"/>
      <c r="F34" s="171"/>
      <c r="G34" s="171"/>
      <c r="H34" s="171"/>
      <c r="I34" s="172"/>
    </row>
    <row r="35" spans="1:9" ht="43.5" customHeight="1">
      <c r="A35" s="25" t="s">
        <v>103</v>
      </c>
      <c r="B35" s="26">
        <v>3200</v>
      </c>
      <c r="C35" s="14"/>
      <c r="D35" s="14">
        <f>D36+D37+D38</f>
        <v>0</v>
      </c>
      <c r="E35" s="14"/>
      <c r="F35" s="14"/>
      <c r="G35" s="14"/>
      <c r="H35" s="14"/>
      <c r="I35" s="14"/>
    </row>
    <row r="36" spans="1:9" ht="30">
      <c r="A36" s="1" t="s">
        <v>104</v>
      </c>
      <c r="B36" s="2">
        <v>3210</v>
      </c>
      <c r="C36" s="7"/>
      <c r="D36" s="7"/>
      <c r="E36" s="7"/>
      <c r="F36" s="7"/>
      <c r="G36" s="7"/>
      <c r="H36" s="7"/>
      <c r="I36" s="7"/>
    </row>
    <row r="37" spans="1:9" ht="30">
      <c r="A37" s="1" t="s">
        <v>105</v>
      </c>
      <c r="B37" s="6">
        <v>3220</v>
      </c>
      <c r="C37" s="7"/>
      <c r="D37" s="7"/>
      <c r="E37" s="7"/>
      <c r="F37" s="7"/>
      <c r="G37" s="7"/>
      <c r="H37" s="7"/>
      <c r="I37" s="7"/>
    </row>
    <row r="38" spans="1:9" ht="28.5" customHeight="1">
      <c r="A38" s="1" t="s">
        <v>111</v>
      </c>
      <c r="B38" s="6">
        <v>3230</v>
      </c>
      <c r="C38" s="7"/>
      <c r="D38" s="7"/>
      <c r="E38" s="7"/>
      <c r="F38" s="7"/>
      <c r="G38" s="7"/>
      <c r="H38" s="7"/>
      <c r="I38" s="7"/>
    </row>
    <row r="39" spans="1:9" ht="42.75">
      <c r="A39" s="5" t="s">
        <v>106</v>
      </c>
      <c r="B39" s="8">
        <v>3255</v>
      </c>
      <c r="C39" s="14">
        <f aca="true" t="shared" si="3" ref="C39:I39">C40+C43+C44+C45</f>
        <v>1366</v>
      </c>
      <c r="D39" s="14">
        <f t="shared" si="3"/>
        <v>805</v>
      </c>
      <c r="E39" s="14">
        <f>E40+E43+E44+E45</f>
        <v>261</v>
      </c>
      <c r="F39" s="14">
        <f t="shared" si="3"/>
        <v>128</v>
      </c>
      <c r="G39" s="14">
        <f t="shared" si="3"/>
        <v>22</v>
      </c>
      <c r="H39" s="14">
        <f t="shared" si="3"/>
        <v>111</v>
      </c>
      <c r="I39" s="14">
        <f t="shared" si="3"/>
        <v>0</v>
      </c>
    </row>
    <row r="40" spans="1:9" ht="44.25" customHeight="1">
      <c r="A40" s="1" t="s">
        <v>112</v>
      </c>
      <c r="B40" s="6">
        <v>3260</v>
      </c>
      <c r="C40" s="7">
        <v>1366</v>
      </c>
      <c r="D40" s="7">
        <f aca="true" t="shared" si="4" ref="D40:I40">D41+D42</f>
        <v>798</v>
      </c>
      <c r="E40" s="7">
        <f t="shared" si="4"/>
        <v>261</v>
      </c>
      <c r="F40" s="7">
        <f t="shared" si="4"/>
        <v>128</v>
      </c>
      <c r="G40" s="7">
        <f t="shared" si="4"/>
        <v>22</v>
      </c>
      <c r="H40" s="7">
        <f t="shared" si="4"/>
        <v>111</v>
      </c>
      <c r="I40" s="7">
        <f t="shared" si="4"/>
        <v>0</v>
      </c>
    </row>
    <row r="41" spans="1:9" ht="28.5" customHeight="1">
      <c r="A41" s="1" t="s">
        <v>286</v>
      </c>
      <c r="B41" s="6"/>
      <c r="C41" s="7"/>
      <c r="D41" s="7">
        <v>346</v>
      </c>
      <c r="E41" s="7">
        <v>107</v>
      </c>
      <c r="F41" s="7">
        <v>24</v>
      </c>
      <c r="G41" s="7"/>
      <c r="H41" s="7">
        <v>83</v>
      </c>
      <c r="I41" s="7"/>
    </row>
    <row r="42" spans="1:9" ht="44.25" customHeight="1">
      <c r="A42" s="1" t="s">
        <v>271</v>
      </c>
      <c r="B42" s="6"/>
      <c r="C42" s="7"/>
      <c r="D42" s="7">
        <v>452</v>
      </c>
      <c r="E42" s="7">
        <v>154</v>
      </c>
      <c r="F42" s="7">
        <v>104</v>
      </c>
      <c r="G42" s="7">
        <v>22</v>
      </c>
      <c r="H42" s="7">
        <v>28</v>
      </c>
      <c r="I42" s="7"/>
    </row>
    <row r="43" spans="1:9" ht="30">
      <c r="A43" s="1" t="s">
        <v>113</v>
      </c>
      <c r="B43" s="6">
        <v>3265</v>
      </c>
      <c r="C43" s="7"/>
      <c r="D43" s="7"/>
      <c r="E43" s="7"/>
      <c r="F43" s="7"/>
      <c r="G43" s="7"/>
      <c r="H43" s="7"/>
      <c r="I43" s="7"/>
    </row>
    <row r="44" spans="1:9" ht="45">
      <c r="A44" s="1" t="s">
        <v>114</v>
      </c>
      <c r="B44" s="6">
        <v>3270</v>
      </c>
      <c r="C44" s="7"/>
      <c r="D44" s="7">
        <v>7</v>
      </c>
      <c r="E44" s="7"/>
      <c r="F44" s="7"/>
      <c r="G44" s="7"/>
      <c r="H44" s="7"/>
      <c r="I44" s="7"/>
    </row>
    <row r="45" spans="1:9" ht="15">
      <c r="A45" s="1" t="s">
        <v>18</v>
      </c>
      <c r="B45" s="6">
        <v>3280</v>
      </c>
      <c r="C45" s="7"/>
      <c r="D45" s="7"/>
      <c r="E45" s="7"/>
      <c r="F45" s="7"/>
      <c r="G45" s="7"/>
      <c r="H45" s="7"/>
      <c r="I45" s="7"/>
    </row>
    <row r="46" spans="1:9" ht="28.5">
      <c r="A46" s="27" t="s">
        <v>107</v>
      </c>
      <c r="B46" s="28">
        <v>3295</v>
      </c>
      <c r="C46" s="7">
        <f aca="true" t="shared" si="5" ref="C46:I46">C35-C39</f>
        <v>-1366</v>
      </c>
      <c r="D46" s="7">
        <f t="shared" si="5"/>
        <v>-805</v>
      </c>
      <c r="E46" s="7">
        <f t="shared" si="5"/>
        <v>-261</v>
      </c>
      <c r="F46" s="7">
        <f t="shared" si="5"/>
        <v>-128</v>
      </c>
      <c r="G46" s="7">
        <f t="shared" si="5"/>
        <v>-22</v>
      </c>
      <c r="H46" s="7">
        <f t="shared" si="5"/>
        <v>-111</v>
      </c>
      <c r="I46" s="7">
        <f t="shared" si="5"/>
        <v>0</v>
      </c>
    </row>
    <row r="47" spans="1:9" ht="15">
      <c r="A47" s="5" t="s">
        <v>108</v>
      </c>
      <c r="B47" s="8">
        <v>3400</v>
      </c>
      <c r="C47" s="7">
        <f aca="true" t="shared" si="6" ref="C47:I47">C33+C46</f>
        <v>0</v>
      </c>
      <c r="D47" s="7">
        <f>D33+D46</f>
        <v>0</v>
      </c>
      <c r="E47" s="7">
        <f t="shared" si="6"/>
        <v>0</v>
      </c>
      <c r="F47" s="14">
        <f>F33+F46</f>
        <v>-63</v>
      </c>
      <c r="G47" s="14">
        <f t="shared" si="6"/>
        <v>-98</v>
      </c>
      <c r="H47" s="14">
        <f t="shared" si="6"/>
        <v>25</v>
      </c>
      <c r="I47" s="14">
        <f t="shared" si="6"/>
        <v>136</v>
      </c>
    </row>
    <row r="48" spans="1:9" ht="29.25" customHeight="1">
      <c r="A48" s="1" t="s">
        <v>109</v>
      </c>
      <c r="B48" s="6">
        <v>3405</v>
      </c>
      <c r="C48" s="7"/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</row>
    <row r="49" spans="1:9" ht="28.5" customHeight="1">
      <c r="A49" s="1" t="s">
        <v>110</v>
      </c>
      <c r="B49" s="6">
        <v>3415</v>
      </c>
      <c r="C49" s="7"/>
      <c r="D49" s="7"/>
      <c r="E49" s="7"/>
      <c r="F49" s="7">
        <v>0</v>
      </c>
      <c r="G49" s="7">
        <v>0</v>
      </c>
      <c r="H49" s="7">
        <v>0</v>
      </c>
      <c r="I49" s="7">
        <v>0</v>
      </c>
    </row>
    <row r="50" spans="1:9" ht="15">
      <c r="A50" s="29"/>
      <c r="B50" s="30"/>
      <c r="C50" s="31"/>
      <c r="D50" s="32"/>
      <c r="E50" s="33"/>
      <c r="F50" s="32"/>
      <c r="G50" s="32"/>
      <c r="H50" s="32"/>
      <c r="I50" s="32"/>
    </row>
    <row r="51" spans="1:32" s="92" customFormat="1" ht="15">
      <c r="A51" s="134" t="s">
        <v>310</v>
      </c>
      <c r="B51" s="19"/>
      <c r="C51" s="193" t="s">
        <v>85</v>
      </c>
      <c r="D51" s="194"/>
      <c r="E51" s="194"/>
      <c r="F51" s="135"/>
      <c r="G51" s="195" t="s">
        <v>311</v>
      </c>
      <c r="H51" s="195"/>
      <c r="I51" s="195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</row>
  </sheetData>
  <sheetProtection/>
  <mergeCells count="12">
    <mergeCell ref="A4:A5"/>
    <mergeCell ref="A34:I34"/>
    <mergeCell ref="G1:I1"/>
    <mergeCell ref="C51:E51"/>
    <mergeCell ref="G51:I51"/>
    <mergeCell ref="B4:B5"/>
    <mergeCell ref="C4:C5"/>
    <mergeCell ref="D4:D5"/>
    <mergeCell ref="A7:I7"/>
    <mergeCell ref="A2:I2"/>
    <mergeCell ref="E4:E5"/>
    <mergeCell ref="F4:I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5" r:id="rId1"/>
  <rowBreaks count="1" manualBreakCount="1">
    <brk id="3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18"/>
  <sheetViews>
    <sheetView zoomScale="120" zoomScaleNormal="120" zoomScaleSheetLayoutView="100" zoomScalePageLayoutView="0" workbookViewId="0" topLeftCell="A1">
      <selection activeCell="A2" sqref="A2:I2"/>
    </sheetView>
  </sheetViews>
  <sheetFormatPr defaultColWidth="9.140625" defaultRowHeight="12.75"/>
  <cols>
    <col min="1" max="1" width="26.140625" style="12" customWidth="1"/>
    <col min="2" max="2" width="6.421875" style="12" customWidth="1"/>
    <col min="3" max="3" width="8.00390625" style="12" customWidth="1"/>
    <col min="4" max="4" width="8.421875" style="12" customWidth="1"/>
    <col min="5" max="5" width="7.57421875" style="12" customWidth="1"/>
    <col min="6" max="6" width="7.7109375" style="12" customWidth="1"/>
    <col min="7" max="7" width="7.57421875" style="12" customWidth="1"/>
    <col min="8" max="9" width="6.57421875" style="12" customWidth="1"/>
    <col min="10" max="10" width="7.57421875" style="12" customWidth="1"/>
    <col min="11" max="16384" width="9.140625" style="12" customWidth="1"/>
  </cols>
  <sheetData>
    <row r="1" spans="7:9" ht="15.75">
      <c r="G1" s="203" t="s">
        <v>157</v>
      </c>
      <c r="H1" s="203"/>
      <c r="I1" s="203"/>
    </row>
    <row r="2" spans="1:9" ht="15.75">
      <c r="A2" s="200" t="s">
        <v>116</v>
      </c>
      <c r="B2" s="200"/>
      <c r="C2" s="200"/>
      <c r="D2" s="200"/>
      <c r="E2" s="200"/>
      <c r="F2" s="200"/>
      <c r="G2" s="200"/>
      <c r="H2" s="200"/>
      <c r="I2" s="200"/>
    </row>
    <row r="3" spans="1:9" ht="15">
      <c r="A3" s="20"/>
      <c r="B3" s="20"/>
      <c r="C3" s="20"/>
      <c r="D3" s="20"/>
      <c r="E3" s="20"/>
      <c r="F3" s="20"/>
      <c r="G3" s="20"/>
      <c r="H3" s="20"/>
      <c r="I3" s="20"/>
    </row>
    <row r="4" spans="1:10" ht="86.25" customHeight="1">
      <c r="A4" s="2" t="s">
        <v>1</v>
      </c>
      <c r="B4" s="3" t="s">
        <v>2</v>
      </c>
      <c r="C4" s="3" t="s">
        <v>289</v>
      </c>
      <c r="D4" s="3" t="s">
        <v>290</v>
      </c>
      <c r="E4" s="3" t="s">
        <v>291</v>
      </c>
      <c r="F4" s="190" t="s">
        <v>3</v>
      </c>
      <c r="G4" s="190"/>
      <c r="H4" s="190"/>
      <c r="I4" s="190"/>
      <c r="J4" s="142"/>
    </row>
    <row r="5" spans="1:10" ht="15">
      <c r="A5" s="2"/>
      <c r="B5" s="3"/>
      <c r="C5" s="3"/>
      <c r="D5" s="3"/>
      <c r="E5" s="3"/>
      <c r="F5" s="4" t="s">
        <v>4</v>
      </c>
      <c r="G5" s="4" t="s">
        <v>5</v>
      </c>
      <c r="H5" s="4" t="s">
        <v>6</v>
      </c>
      <c r="I5" s="4" t="s">
        <v>7</v>
      </c>
      <c r="J5" s="142"/>
    </row>
    <row r="6" spans="1:10" s="11" customFormat="1" ht="12">
      <c r="A6" s="9">
        <v>1</v>
      </c>
      <c r="B6" s="10">
        <v>2</v>
      </c>
      <c r="C6" s="10">
        <v>3</v>
      </c>
      <c r="D6" s="10">
        <v>4</v>
      </c>
      <c r="E6" s="10">
        <v>6</v>
      </c>
      <c r="F6" s="10">
        <v>7</v>
      </c>
      <c r="G6" s="10">
        <v>8</v>
      </c>
      <c r="H6" s="10">
        <v>9</v>
      </c>
      <c r="I6" s="10">
        <v>10</v>
      </c>
      <c r="J6" s="143"/>
    </row>
    <row r="7" spans="1:10" ht="42.75">
      <c r="A7" s="5" t="s">
        <v>117</v>
      </c>
      <c r="B7" s="35">
        <v>4000</v>
      </c>
      <c r="C7" s="14">
        <f aca="true" t="shared" si="0" ref="C7:I7">C8+C9+C10+C11+C12+C13</f>
        <v>1366</v>
      </c>
      <c r="D7" s="14">
        <f t="shared" si="0"/>
        <v>805</v>
      </c>
      <c r="E7" s="14">
        <f>E8+E9+E10+E11+E12+E13</f>
        <v>261</v>
      </c>
      <c r="F7" s="14">
        <f t="shared" si="0"/>
        <v>128</v>
      </c>
      <c r="G7" s="14">
        <f t="shared" si="0"/>
        <v>22</v>
      </c>
      <c r="H7" s="14">
        <f t="shared" si="0"/>
        <v>111</v>
      </c>
      <c r="I7" s="14">
        <f t="shared" si="0"/>
        <v>0</v>
      </c>
      <c r="J7" s="144"/>
    </row>
    <row r="8" spans="1:10" ht="15">
      <c r="A8" s="1" t="s">
        <v>118</v>
      </c>
      <c r="B8" s="36" t="s">
        <v>119</v>
      </c>
      <c r="C8" s="7">
        <v>0</v>
      </c>
      <c r="D8" s="7"/>
      <c r="E8" s="7"/>
      <c r="F8" s="7"/>
      <c r="G8" s="7"/>
      <c r="H8" s="7"/>
      <c r="I8" s="7"/>
      <c r="J8" s="144"/>
    </row>
    <row r="9" spans="1:10" ht="30">
      <c r="A9" s="1" t="s">
        <v>120</v>
      </c>
      <c r="B9" s="35">
        <v>4020</v>
      </c>
      <c r="C9" s="7">
        <v>1121</v>
      </c>
      <c r="D9" s="7">
        <v>452</v>
      </c>
      <c r="E9" s="7">
        <v>107</v>
      </c>
      <c r="F9" s="7">
        <v>24</v>
      </c>
      <c r="G9" s="7"/>
      <c r="H9" s="7">
        <v>83</v>
      </c>
      <c r="I9" s="7">
        <v>0</v>
      </c>
      <c r="J9" s="144"/>
    </row>
    <row r="10" spans="1:10" ht="45">
      <c r="A10" s="1" t="s">
        <v>121</v>
      </c>
      <c r="B10" s="36">
        <v>4030</v>
      </c>
      <c r="C10" s="7">
        <v>238</v>
      </c>
      <c r="D10" s="7">
        <v>346</v>
      </c>
      <c r="E10" s="7">
        <v>154</v>
      </c>
      <c r="F10" s="7">
        <v>104</v>
      </c>
      <c r="G10" s="7">
        <v>22</v>
      </c>
      <c r="H10" s="7">
        <v>28</v>
      </c>
      <c r="I10" s="7"/>
      <c r="J10" s="144"/>
    </row>
    <row r="11" spans="1:10" ht="30">
      <c r="A11" s="1" t="s">
        <v>122</v>
      </c>
      <c r="B11" s="35">
        <v>4040</v>
      </c>
      <c r="C11" s="7">
        <v>7</v>
      </c>
      <c r="D11" s="7">
        <v>7</v>
      </c>
      <c r="E11" s="7"/>
      <c r="F11" s="7"/>
      <c r="G11" s="7"/>
      <c r="H11" s="7"/>
      <c r="I11" s="7"/>
      <c r="J11" s="144"/>
    </row>
    <row r="12" spans="1:10" ht="60">
      <c r="A12" s="1" t="s">
        <v>123</v>
      </c>
      <c r="B12" s="36">
        <v>4050</v>
      </c>
      <c r="C12" s="7">
        <v>0</v>
      </c>
      <c r="D12" s="7"/>
      <c r="E12" s="7"/>
      <c r="F12" s="7"/>
      <c r="G12" s="7"/>
      <c r="H12" s="7"/>
      <c r="I12" s="7"/>
      <c r="J12" s="142"/>
    </row>
    <row r="13" spans="1:10" ht="15">
      <c r="A13" s="1" t="s">
        <v>124</v>
      </c>
      <c r="B13" s="37">
        <v>4060</v>
      </c>
      <c r="C13" s="7">
        <v>0</v>
      </c>
      <c r="D13" s="7"/>
      <c r="E13" s="7"/>
      <c r="F13" s="7"/>
      <c r="G13" s="7"/>
      <c r="H13" s="7"/>
      <c r="I13" s="7"/>
      <c r="J13" s="142"/>
    </row>
    <row r="14" ht="14.25">
      <c r="J14" s="142"/>
    </row>
    <row r="15" ht="14.25">
      <c r="J15" s="142"/>
    </row>
    <row r="16" ht="14.25">
      <c r="J16" s="142"/>
    </row>
    <row r="17" spans="1:37" s="92" customFormat="1" ht="15">
      <c r="A17" s="134" t="s">
        <v>310</v>
      </c>
      <c r="B17" s="19"/>
      <c r="C17" s="193" t="s">
        <v>85</v>
      </c>
      <c r="D17" s="194"/>
      <c r="E17" s="194"/>
      <c r="F17" s="135"/>
      <c r="G17" s="195" t="s">
        <v>311</v>
      </c>
      <c r="H17" s="195"/>
      <c r="I17" s="195"/>
      <c r="J17" s="145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</row>
    <row r="18" spans="1:10" ht="15">
      <c r="A18" s="21"/>
      <c r="B18" s="20"/>
      <c r="C18" s="204"/>
      <c r="D18" s="204"/>
      <c r="E18" s="204"/>
      <c r="F18" s="22"/>
      <c r="G18" s="205"/>
      <c r="H18" s="205"/>
      <c r="I18" s="205"/>
      <c r="J18" s="142"/>
    </row>
  </sheetData>
  <sheetProtection/>
  <mergeCells count="7">
    <mergeCell ref="G1:I1"/>
    <mergeCell ref="C17:E17"/>
    <mergeCell ref="G17:I17"/>
    <mergeCell ref="C18:E18"/>
    <mergeCell ref="G18:I18"/>
    <mergeCell ref="F4:I4"/>
    <mergeCell ref="A2:I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38.28125" style="162" customWidth="1"/>
    <col min="2" max="4" width="15.7109375" style="162" customWidth="1"/>
    <col min="5" max="5" width="9.421875" style="162" customWidth="1"/>
    <col min="6" max="16384" width="9.140625" style="162" customWidth="1"/>
  </cols>
  <sheetData>
    <row r="1" spans="1:4" ht="15.75">
      <c r="A1" s="61"/>
      <c r="B1" s="61"/>
      <c r="D1" s="59" t="s">
        <v>158</v>
      </c>
    </row>
    <row r="2" spans="1:4" ht="15.75">
      <c r="A2" s="200" t="s">
        <v>287</v>
      </c>
      <c r="B2" s="200"/>
      <c r="C2" s="200"/>
      <c r="D2" s="200"/>
    </row>
    <row r="3" spans="1:4" ht="15.75">
      <c r="A3" s="39"/>
      <c r="B3" s="39"/>
      <c r="C3" s="39"/>
      <c r="D3" s="39"/>
    </row>
    <row r="4" spans="1:4" ht="68.25" customHeight="1">
      <c r="A4" s="38" t="s">
        <v>1</v>
      </c>
      <c r="B4" s="3" t="s">
        <v>289</v>
      </c>
      <c r="C4" s="3" t="s">
        <v>290</v>
      </c>
      <c r="D4" s="3" t="s">
        <v>291</v>
      </c>
    </row>
    <row r="5" spans="1:4" ht="12.75">
      <c r="A5" s="40">
        <v>1</v>
      </c>
      <c r="B5" s="41">
        <v>2</v>
      </c>
      <c r="C5" s="41">
        <v>3</v>
      </c>
      <c r="D5" s="41">
        <v>5</v>
      </c>
    </row>
    <row r="6" spans="1:4" ht="75" customHeight="1">
      <c r="A6" s="70" t="s">
        <v>288</v>
      </c>
      <c r="B6" s="63">
        <v>19</v>
      </c>
      <c r="C6" s="63">
        <v>27</v>
      </c>
      <c r="D6" s="63">
        <f>D7+D8+D9</f>
        <v>45</v>
      </c>
    </row>
    <row r="7" spans="1:4" ht="15" customHeight="1">
      <c r="A7" s="71" t="s">
        <v>125</v>
      </c>
      <c r="B7" s="43">
        <v>1</v>
      </c>
      <c r="C7" s="42">
        <v>1</v>
      </c>
      <c r="D7" s="42">
        <v>1</v>
      </c>
    </row>
    <row r="8" spans="1:4" ht="30" customHeight="1">
      <c r="A8" s="71" t="s">
        <v>126</v>
      </c>
      <c r="B8" s="43">
        <v>4</v>
      </c>
      <c r="C8" s="42">
        <v>7</v>
      </c>
      <c r="D8" s="42">
        <v>7</v>
      </c>
    </row>
    <row r="9" spans="1:6" ht="33.75" customHeight="1">
      <c r="A9" s="71" t="s">
        <v>269</v>
      </c>
      <c r="B9" s="43">
        <v>14</v>
      </c>
      <c r="C9" s="42">
        <v>19</v>
      </c>
      <c r="D9" s="163">
        <f>23+14</f>
        <v>37</v>
      </c>
      <c r="F9" s="94"/>
    </row>
    <row r="10" spans="1:4" ht="29.25" customHeight="1">
      <c r="A10" s="70" t="s">
        <v>128</v>
      </c>
      <c r="B10" s="64">
        <v>1684</v>
      </c>
      <c r="C10" s="63">
        <v>2947</v>
      </c>
      <c r="D10" s="63">
        <f>D11+D12+D13</f>
        <v>4606</v>
      </c>
    </row>
    <row r="11" spans="1:4" ht="15" customHeight="1">
      <c r="A11" s="71" t="s">
        <v>125</v>
      </c>
      <c r="B11" s="43">
        <v>169</v>
      </c>
      <c r="C11" s="42">
        <v>170</v>
      </c>
      <c r="D11" s="42">
        <v>278</v>
      </c>
    </row>
    <row r="12" spans="1:4" ht="30" customHeight="1">
      <c r="A12" s="71" t="s">
        <v>126</v>
      </c>
      <c r="B12" s="43">
        <v>438</v>
      </c>
      <c r="C12" s="42">
        <v>1232</v>
      </c>
      <c r="D12" s="42">
        <v>1137</v>
      </c>
    </row>
    <row r="13" spans="1:4" ht="15" customHeight="1">
      <c r="A13" s="71" t="s">
        <v>127</v>
      </c>
      <c r="B13" s="43">
        <v>1051</v>
      </c>
      <c r="C13" s="42">
        <v>1545</v>
      </c>
      <c r="D13" s="163">
        <f>2912+279</f>
        <v>3191</v>
      </c>
    </row>
    <row r="14" spans="1:4" ht="45" customHeight="1">
      <c r="A14" s="70" t="s">
        <v>156</v>
      </c>
      <c r="B14" s="63">
        <v>7386</v>
      </c>
      <c r="C14" s="63">
        <v>9096</v>
      </c>
      <c r="D14" s="63">
        <f>D10/D6/12*1000</f>
        <v>8529.62962962963</v>
      </c>
    </row>
    <row r="15" spans="1:4" ht="15" customHeight="1">
      <c r="A15" s="71" t="s">
        <v>125</v>
      </c>
      <c r="B15" s="63">
        <v>14083</v>
      </c>
      <c r="C15" s="63">
        <v>14167</v>
      </c>
      <c r="D15" s="63">
        <f>D11/D7/12*1000</f>
        <v>23166.666666666668</v>
      </c>
    </row>
    <row r="16" spans="1:4" ht="30" customHeight="1">
      <c r="A16" s="71" t="s">
        <v>126</v>
      </c>
      <c r="B16" s="63">
        <v>9125</v>
      </c>
      <c r="C16" s="63">
        <v>14667</v>
      </c>
      <c r="D16" s="63">
        <f>D12/D8/12*1000</f>
        <v>13535.714285714284</v>
      </c>
    </row>
    <row r="17" spans="1:4" ht="15" customHeight="1">
      <c r="A17" s="71" t="s">
        <v>127</v>
      </c>
      <c r="B17" s="63">
        <v>6256</v>
      </c>
      <c r="C17" s="63">
        <v>6776</v>
      </c>
      <c r="D17" s="63">
        <f>D13/D9/12*1000</f>
        <v>7186.936936936937</v>
      </c>
    </row>
    <row r="18" spans="1:4" ht="30" customHeight="1">
      <c r="A18" s="70" t="s">
        <v>129</v>
      </c>
      <c r="B18" s="64">
        <v>2054</v>
      </c>
      <c r="C18" s="63">
        <v>3595</v>
      </c>
      <c r="D18" s="164">
        <f>D10*1.22</f>
        <v>5619.32</v>
      </c>
    </row>
    <row r="19" spans="1:4" ht="15" customHeight="1">
      <c r="A19" s="71" t="s">
        <v>125</v>
      </c>
      <c r="B19" s="43">
        <v>206</v>
      </c>
      <c r="C19" s="42">
        <v>207</v>
      </c>
      <c r="D19" s="42">
        <f>D11*1.22</f>
        <v>339.15999999999997</v>
      </c>
    </row>
    <row r="20" spans="1:4" ht="30" customHeight="1">
      <c r="A20" s="71" t="s">
        <v>126</v>
      </c>
      <c r="B20" s="43">
        <v>534</v>
      </c>
      <c r="C20" s="42">
        <v>1503</v>
      </c>
      <c r="D20" s="42">
        <f>D12*1.22</f>
        <v>1387.1399999999999</v>
      </c>
    </row>
    <row r="21" spans="1:4" ht="15" customHeight="1">
      <c r="A21" s="71" t="s">
        <v>127</v>
      </c>
      <c r="B21" s="43">
        <v>1282</v>
      </c>
      <c r="C21" s="42">
        <v>1885</v>
      </c>
      <c r="D21" s="163">
        <f>D13*1.22</f>
        <v>3893.02</v>
      </c>
    </row>
    <row r="22" spans="1:4" ht="45" customHeight="1">
      <c r="A22" s="70" t="s">
        <v>130</v>
      </c>
      <c r="B22" s="63">
        <v>9011</v>
      </c>
      <c r="C22" s="63">
        <v>11097</v>
      </c>
      <c r="D22" s="63">
        <f>D18/12/D6*1000</f>
        <v>10406.148148148148</v>
      </c>
    </row>
    <row r="23" spans="1:4" ht="15" customHeight="1">
      <c r="A23" s="71" t="s">
        <v>125</v>
      </c>
      <c r="B23" s="63">
        <v>17182</v>
      </c>
      <c r="C23" s="63">
        <v>17283</v>
      </c>
      <c r="D23" s="63">
        <f>D19/12/D7*1000</f>
        <v>28263.333333333332</v>
      </c>
    </row>
    <row r="24" spans="1:4" ht="30" customHeight="1">
      <c r="A24" s="71" t="s">
        <v>126</v>
      </c>
      <c r="B24" s="63">
        <v>11133</v>
      </c>
      <c r="C24" s="63">
        <v>17893</v>
      </c>
      <c r="D24" s="63">
        <f>D20/12/D8*1000</f>
        <v>16513.571428571428</v>
      </c>
    </row>
    <row r="25" spans="1:4" ht="15" customHeight="1">
      <c r="A25" s="71" t="s">
        <v>127</v>
      </c>
      <c r="B25" s="63">
        <v>7632</v>
      </c>
      <c r="C25" s="63">
        <v>8267</v>
      </c>
      <c r="D25" s="63">
        <f>D21/12/D9*1000</f>
        <v>8768.063063063064</v>
      </c>
    </row>
    <row r="27" spans="1:4" ht="15" customHeight="1">
      <c r="A27" s="18" t="s">
        <v>310</v>
      </c>
      <c r="B27" s="138" t="s">
        <v>292</v>
      </c>
      <c r="C27" s="20" t="s">
        <v>311</v>
      </c>
      <c r="D27" s="139"/>
    </row>
    <row r="28" spans="1:4" ht="15">
      <c r="A28" s="21"/>
      <c r="B28" s="60"/>
      <c r="C28" s="23"/>
      <c r="D28" s="23"/>
    </row>
    <row r="29" spans="1:4" ht="15">
      <c r="A29" s="21"/>
      <c r="B29" s="60"/>
      <c r="C29" s="205"/>
      <c r="D29" s="205"/>
    </row>
  </sheetData>
  <sheetProtection/>
  <mergeCells count="2">
    <mergeCell ref="C29:D29"/>
    <mergeCell ref="A2:D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2021-09-17T06:12:26Z</cp:lastPrinted>
  <dcterms:created xsi:type="dcterms:W3CDTF">1996-10-08T23:32:33Z</dcterms:created>
  <dcterms:modified xsi:type="dcterms:W3CDTF">2021-09-17T06:14:20Z</dcterms:modified>
  <cp:category/>
  <cp:version/>
  <cp:contentType/>
  <cp:contentStatus/>
</cp:coreProperties>
</file>